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restport-my.sharepoint.com/personal/jean-marc_cantala_brest_port_bzh/Documents/Documents/"/>
    </mc:Choice>
  </mc:AlternateContent>
  <xr:revisionPtr revIDLastSave="0" documentId="8_{D7F11B05-DBF2-44F1-8670-E0387CEEDD5B}" xr6:coauthVersionLast="47" xr6:coauthVersionMax="47" xr10:uidLastSave="{00000000-0000-0000-0000-000000000000}"/>
  <workbookProtection workbookAlgorithmName="SHA-512" workbookHashValue="cETFEetEn1QPHmQDPVj7zFep0FiRPAIOfAhXGUY9xzTFQqRuhxdB4GXvemq0k3nk1BAmtaPwsIuSZNg8ClI7GA==" workbookSaltValue="6sW8t9705lDl+IevlrwtEA==" workbookSpinCount="100000" lockStructure="1"/>
  <bookViews>
    <workbookView xWindow="28680" yWindow="-120" windowWidth="29040" windowHeight="15720" xr2:uid="{FF64157B-4F07-4ECE-B81B-7FFA922F7AF7}"/>
  </bookViews>
  <sheets>
    <sheet name="Cde Grues" sheetId="3" r:id="rId1"/>
    <sheet name="Service fait" sheetId="6" r:id="rId2"/>
    <sheet name="J fériés" sheetId="5" state="hidden" r:id="rId3"/>
    <sheet name="Data" sheetId="4" state="hidden" r:id="rId4"/>
  </sheets>
  <definedNames>
    <definedName name="_xlnm._FilterDatabase" localSheetId="0" hidden="1">'Cde Grues'!$C$3:$Q$18</definedName>
    <definedName name="_xlnm._FilterDatabase" localSheetId="1" hidden="1">'Service fait'!$C$3:$R$18</definedName>
    <definedName name="_xlnm.Print_Area" localSheetId="0">'Cde Grues'!$B$1:$P$29</definedName>
    <definedName name="_xlnm.Print_Area" localSheetId="1">'Service fait'!$B$1:$R$29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6" l="1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4" i="6"/>
  <c r="P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4" i="6"/>
  <c r="K18" i="3"/>
  <c r="K18" i="6" s="1"/>
  <c r="L18" i="6" s="1"/>
  <c r="K17" i="3"/>
  <c r="K17" i="6" s="1"/>
  <c r="L17" i="6" s="1"/>
  <c r="K16" i="3"/>
  <c r="K16" i="6" s="1"/>
  <c r="L16" i="6" s="1"/>
  <c r="K15" i="3"/>
  <c r="K15" i="6" s="1"/>
  <c r="L15" i="6" s="1"/>
  <c r="K14" i="3"/>
  <c r="K14" i="6" s="1"/>
  <c r="L14" i="6" s="1"/>
  <c r="K13" i="3"/>
  <c r="K13" i="6" s="1"/>
  <c r="L13" i="6" s="1"/>
  <c r="K12" i="3"/>
  <c r="K12" i="6" s="1"/>
  <c r="L12" i="6" s="1"/>
  <c r="K11" i="3"/>
  <c r="K11" i="6" s="1"/>
  <c r="L11" i="6" s="1"/>
  <c r="K10" i="3"/>
  <c r="K10" i="6" s="1"/>
  <c r="L10" i="6" s="1"/>
  <c r="K9" i="3"/>
  <c r="K9" i="6" s="1"/>
  <c r="L9" i="6" s="1"/>
  <c r="K8" i="3"/>
  <c r="K8" i="6" s="1"/>
  <c r="L8" i="6" s="1"/>
  <c r="K7" i="3"/>
  <c r="K7" i="6" s="1"/>
  <c r="L7" i="6" s="1"/>
  <c r="K6" i="3"/>
  <c r="K6" i="6" s="1"/>
  <c r="L6" i="6" s="1"/>
  <c r="K5" i="3"/>
  <c r="K5" i="6" s="1"/>
  <c r="L5" i="6" s="1"/>
  <c r="K4" i="3"/>
  <c r="K4" i="6" s="1"/>
  <c r="L4" i="6" s="1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D4" i="6"/>
  <c r="F4" i="6"/>
  <c r="G4" i="6"/>
  <c r="H4" i="6"/>
  <c r="I4" i="6"/>
  <c r="C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4" i="6"/>
  <c r="C1" i="6"/>
  <c r="C1" i="5"/>
  <c r="D1" i="5" s="1"/>
  <c r="E1" i="5" s="1"/>
  <c r="F1" i="5" s="1"/>
  <c r="E7" i="5" l="1"/>
  <c r="F16" i="5"/>
  <c r="E13" i="5"/>
  <c r="D13" i="5"/>
  <c r="C7" i="5"/>
  <c r="B4" i="5"/>
  <c r="B12" i="5" l="1"/>
  <c r="E11" i="5"/>
  <c r="F11" i="5"/>
  <c r="F3" i="5"/>
  <c r="C4" i="5"/>
  <c r="C9" i="5" s="1"/>
  <c r="C10" i="5" s="1"/>
  <c r="F13" i="5"/>
  <c r="F6" i="5"/>
  <c r="E16" i="5"/>
  <c r="B7" i="5"/>
  <c r="D7" i="5"/>
  <c r="E3" i="5"/>
  <c r="D4" i="5"/>
  <c r="D9" i="5" s="1"/>
  <c r="D10" i="5" s="1"/>
  <c r="B14" i="5"/>
  <c r="E4" i="5"/>
  <c r="E14" i="5"/>
  <c r="D11" i="5"/>
  <c r="F4" i="5"/>
  <c r="F5" i="5" s="1"/>
  <c r="F14" i="5"/>
  <c r="F7" i="5"/>
  <c r="B15" i="5"/>
  <c r="B9" i="5"/>
  <c r="B10" i="5" s="1"/>
  <c r="B5" i="5"/>
  <c r="B8" i="5"/>
  <c r="B11" i="5"/>
  <c r="C14" i="5"/>
  <c r="C11" i="5"/>
  <c r="D14" i="5"/>
  <c r="C15" i="5"/>
  <c r="C12" i="5"/>
  <c r="D15" i="5"/>
  <c r="B6" i="5"/>
  <c r="D12" i="5"/>
  <c r="E15" i="5"/>
  <c r="B3" i="5"/>
  <c r="C6" i="5"/>
  <c r="E12" i="5"/>
  <c r="F15" i="5"/>
  <c r="C3" i="5"/>
  <c r="D6" i="5"/>
  <c r="F12" i="5"/>
  <c r="B16" i="5"/>
  <c r="D3" i="5"/>
  <c r="E6" i="5"/>
  <c r="B13" i="5"/>
  <c r="C16" i="5"/>
  <c r="C13" i="5"/>
  <c r="D16" i="5"/>
  <c r="C5" i="5" l="1"/>
  <c r="C8" i="5"/>
  <c r="D5" i="5"/>
  <c r="D8" i="5"/>
  <c r="E9" i="5"/>
  <c r="E10" i="5" s="1"/>
  <c r="E5" i="5"/>
  <c r="E8" i="5"/>
  <c r="F9" i="5"/>
  <c r="F10" i="5" s="1"/>
  <c r="F8" i="5"/>
  <c r="E5" i="3"/>
  <c r="E5" i="6" s="1"/>
  <c r="E6" i="3"/>
  <c r="E6" i="6" s="1"/>
  <c r="E7" i="3"/>
  <c r="E7" i="6" s="1"/>
  <c r="E8" i="3"/>
  <c r="E8" i="6" s="1"/>
  <c r="E9" i="3"/>
  <c r="E9" i="6" s="1"/>
  <c r="E10" i="3"/>
  <c r="E10" i="6" s="1"/>
  <c r="E11" i="3"/>
  <c r="E11" i="6" s="1"/>
  <c r="E12" i="3"/>
  <c r="E12" i="6" s="1"/>
  <c r="E13" i="3"/>
  <c r="E13" i="6" s="1"/>
  <c r="E14" i="3"/>
  <c r="E14" i="6" s="1"/>
  <c r="E15" i="3"/>
  <c r="E15" i="6" s="1"/>
  <c r="E16" i="3"/>
  <c r="E16" i="6" s="1"/>
  <c r="E17" i="3"/>
  <c r="E17" i="6" s="1"/>
  <c r="E18" i="3"/>
  <c r="E18" i="6" s="1"/>
  <c r="E4" i="3"/>
  <c r="E4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<sst xmlns="http://schemas.openxmlformats.org/spreadsheetml/2006/main" count="403" uniqueCount="225">
  <si>
    <t>Statut</t>
  </si>
  <si>
    <t>Client</t>
  </si>
  <si>
    <t>Objet</t>
  </si>
  <si>
    <t>Type</t>
  </si>
  <si>
    <t>Quai Forme</t>
  </si>
  <si>
    <t>Date</t>
  </si>
  <si>
    <t>Grue</t>
  </si>
  <si>
    <t>Créneau Horaire</t>
  </si>
  <si>
    <t>Nb H Spot</t>
  </si>
  <si>
    <t>Attente</t>
  </si>
  <si>
    <t>Panne</t>
  </si>
  <si>
    <t>Forfait translation</t>
  </si>
  <si>
    <t>Forfait montage</t>
  </si>
  <si>
    <t>RN</t>
  </si>
  <si>
    <t>FR1</t>
  </si>
  <si>
    <t>KB</t>
  </si>
  <si>
    <t>08-12</t>
  </si>
  <si>
    <t>KH</t>
  </si>
  <si>
    <t xml:space="preserve"> 7h30-16h30</t>
  </si>
  <si>
    <t>FCBA</t>
  </si>
  <si>
    <t>FCBC</t>
  </si>
  <si>
    <t>14-22</t>
  </si>
  <si>
    <t>Validé</t>
  </si>
  <si>
    <t>DIVERS</t>
  </si>
  <si>
    <t>5EST</t>
  </si>
  <si>
    <t>R3</t>
  </si>
  <si>
    <t>Oui</t>
  </si>
  <si>
    <t xml:space="preserve"> 7-30 15-30</t>
  </si>
  <si>
    <t>R1</t>
  </si>
  <si>
    <t>08-12 14-18</t>
  </si>
  <si>
    <t>CA4</t>
  </si>
  <si>
    <t>QUAI EMR</t>
  </si>
  <si>
    <t>LM2</t>
  </si>
  <si>
    <t>LHM600</t>
  </si>
  <si>
    <t>R4</t>
  </si>
  <si>
    <t>CONTENEURS</t>
  </si>
  <si>
    <t>QR2/3</t>
  </si>
  <si>
    <t>LM1</t>
  </si>
  <si>
    <t>06-14</t>
  </si>
  <si>
    <t>14-18</t>
  </si>
  <si>
    <t>QR1</t>
  </si>
  <si>
    <t>EOLIENNE</t>
  </si>
  <si>
    <t>LHM600-2</t>
  </si>
  <si>
    <t>5NORD</t>
  </si>
  <si>
    <t>GRAINES SOJA</t>
  </si>
  <si>
    <t>6SUD</t>
  </si>
  <si>
    <t>TK</t>
  </si>
  <si>
    <t>PHOSPHATES</t>
  </si>
  <si>
    <t>6MIN</t>
  </si>
  <si>
    <t>FCB1</t>
  </si>
  <si>
    <t>22-06</t>
  </si>
  <si>
    <t>FERRAILLE 6m3</t>
  </si>
  <si>
    <t>R2</t>
  </si>
  <si>
    <t>FERRAILLE 8m3</t>
  </si>
  <si>
    <t>Année</t>
  </si>
  <si>
    <t>1er Janvier</t>
  </si>
  <si>
    <t>Pâques</t>
  </si>
  <si>
    <t>Lundi de Pâques</t>
  </si>
  <si>
    <t>1er mai</t>
  </si>
  <si>
    <t>8 mai</t>
  </si>
  <si>
    <t>Ascencion</t>
  </si>
  <si>
    <t>Pentecôte</t>
  </si>
  <si>
    <t>Lundi de Pentecôte</t>
  </si>
  <si>
    <t>14 juillet</t>
  </si>
  <si>
    <t>Assomption</t>
  </si>
  <si>
    <t>1er Novembre</t>
  </si>
  <si>
    <t>11 Novembre</t>
  </si>
  <si>
    <t>Noël</t>
  </si>
  <si>
    <t>Numéro</t>
  </si>
  <si>
    <t>GRUTIERS</t>
  </si>
  <si>
    <t>Mois</t>
  </si>
  <si>
    <t>Horaires</t>
  </si>
  <si>
    <t>Nb heures</t>
  </si>
  <si>
    <t>Grues</t>
  </si>
  <si>
    <t>Quais/ formes</t>
  </si>
  <si>
    <t>Montage</t>
  </si>
  <si>
    <t>BEGHIN Arthur</t>
  </si>
  <si>
    <t>BAr</t>
  </si>
  <si>
    <t>CA2</t>
  </si>
  <si>
    <t>-</t>
  </si>
  <si>
    <t>BELLEC Mathieu</t>
  </si>
  <si>
    <t>BMa</t>
  </si>
  <si>
    <t>ballast</t>
  </si>
  <si>
    <t>Clos</t>
  </si>
  <si>
    <t>CHAPALAIN Franck</t>
  </si>
  <si>
    <t>CFr</t>
  </si>
  <si>
    <t>BRESTPORT</t>
  </si>
  <si>
    <t>Maint.</t>
  </si>
  <si>
    <t>CLOCHON Arnaud</t>
  </si>
  <si>
    <t>CAr</t>
  </si>
  <si>
    <t>BLE</t>
  </si>
  <si>
    <t>benne</t>
  </si>
  <si>
    <t>CREFF Morgan</t>
  </si>
  <si>
    <t>CMo</t>
  </si>
  <si>
    <t xml:space="preserve"> 8-17H30</t>
  </si>
  <si>
    <t>BOIS</t>
  </si>
  <si>
    <t>DOUENNE Jack</t>
  </si>
  <si>
    <t>DJa</t>
  </si>
  <si>
    <t>COLIS</t>
  </si>
  <si>
    <t>crochet</t>
  </si>
  <si>
    <t>QR4</t>
  </si>
  <si>
    <t>GERVAIS Kevin</t>
  </si>
  <si>
    <t>GKe</t>
  </si>
  <si>
    <t>conteneurs</t>
  </si>
  <si>
    <t>TP FR3</t>
  </si>
  <si>
    <t>KERANDEL Nathan</t>
  </si>
  <si>
    <t>KNa</t>
  </si>
  <si>
    <t>COQUES SOJA</t>
  </si>
  <si>
    <t>TP QR4</t>
  </si>
  <si>
    <t>KERGROACH Clément</t>
  </si>
  <si>
    <t>KCl</t>
  </si>
  <si>
    <t>13h30-17h30</t>
  </si>
  <si>
    <t>COUPEE</t>
  </si>
  <si>
    <t>forfait</t>
  </si>
  <si>
    <t>TP QR1</t>
  </si>
  <si>
    <t>LAOT Sylvain</t>
  </si>
  <si>
    <t>LSy</t>
  </si>
  <si>
    <t>CSR</t>
  </si>
  <si>
    <t>maoe</t>
  </si>
  <si>
    <t>LEON Maxime</t>
  </si>
  <si>
    <t>LMa</t>
  </si>
  <si>
    <t>LEON Sébastien</t>
  </si>
  <si>
    <t>LEs</t>
  </si>
  <si>
    <t>6CABO</t>
  </si>
  <si>
    <t>PERCHOC Samuel</t>
  </si>
  <si>
    <t>PSa</t>
  </si>
  <si>
    <t>grappin jaune</t>
  </si>
  <si>
    <t>QR2</t>
  </si>
  <si>
    <t>PODER Adrien</t>
  </si>
  <si>
    <t>PAd</t>
  </si>
  <si>
    <t>grappin bleu</t>
  </si>
  <si>
    <t>ROULPH Grégory</t>
  </si>
  <si>
    <t>RGe</t>
  </si>
  <si>
    <t>GRAINES COLZA</t>
  </si>
  <si>
    <t>QR3</t>
  </si>
  <si>
    <t>SALOU Julien</t>
  </si>
  <si>
    <t>SJu</t>
  </si>
  <si>
    <t>6WE</t>
  </si>
  <si>
    <t>SIMON Thomas</t>
  </si>
  <si>
    <t>STh</t>
  </si>
  <si>
    <t>MAÏS</t>
  </si>
  <si>
    <t>5W</t>
  </si>
  <si>
    <t>TEHAAI Willy</t>
  </si>
  <si>
    <t>TWi</t>
  </si>
  <si>
    <t>benne + tremie vrac</t>
  </si>
  <si>
    <t>ROUSSIN Benoît</t>
  </si>
  <si>
    <t>RBe</t>
  </si>
  <si>
    <t>RK</t>
  </si>
  <si>
    <t>PIERRE PONCE</t>
  </si>
  <si>
    <t>benne + tremie clien</t>
  </si>
  <si>
    <t>PAYET Julien</t>
  </si>
  <si>
    <t>PJu</t>
  </si>
  <si>
    <t>Pelle</t>
  </si>
  <si>
    <t>POMMES DE TERRE</t>
  </si>
  <si>
    <t>6CABL</t>
  </si>
  <si>
    <t>Pelle EXT</t>
  </si>
  <si>
    <t>PULPE DE BETTERAVE</t>
  </si>
  <si>
    <t>3 epr</t>
  </si>
  <si>
    <t>TTX COLZA</t>
  </si>
  <si>
    <t>TTX PALMISTES</t>
  </si>
  <si>
    <t>QR5F</t>
  </si>
  <si>
    <t>TTX SOJA</t>
  </si>
  <si>
    <t>QR5G</t>
  </si>
  <si>
    <t>TTX TOURNESOL</t>
  </si>
  <si>
    <t>QR5HN</t>
  </si>
  <si>
    <t>QR5HS</t>
  </si>
  <si>
    <t>SABLI</t>
  </si>
  <si>
    <t xml:space="preserve"> </t>
  </si>
  <si>
    <t>avril</t>
  </si>
  <si>
    <t>FR2 BD</t>
  </si>
  <si>
    <t>FR3 BD</t>
  </si>
  <si>
    <t>FR3 TD</t>
  </si>
  <si>
    <t>FR2 TD</t>
  </si>
  <si>
    <t>Responsable</t>
  </si>
  <si>
    <t>Mail</t>
  </si>
  <si>
    <t>Téléphone</t>
  </si>
  <si>
    <t>N° BC</t>
  </si>
  <si>
    <t>Météo</t>
  </si>
  <si>
    <t>Validation BrestPort</t>
  </si>
  <si>
    <t>Pré Résa/Résa</t>
  </si>
  <si>
    <t>Pré-Résa</t>
  </si>
  <si>
    <t>Réservation</t>
  </si>
  <si>
    <t>Navire / Autre</t>
  </si>
  <si>
    <t>Observations ( quantités …)</t>
  </si>
  <si>
    <t>n° Escale / SO</t>
  </si>
  <si>
    <t>Poste</t>
  </si>
  <si>
    <t>QR2 / QR 3</t>
  </si>
  <si>
    <t>rail</t>
  </si>
  <si>
    <t>mobile</t>
  </si>
  <si>
    <t>FR3 Td  /QR4</t>
  </si>
  <si>
    <t>FR2 Bd</t>
  </si>
  <si>
    <t>FR2 Td</t>
  </si>
  <si>
    <t>FR3 Bd</t>
  </si>
  <si>
    <t>FR2 Td / QR1</t>
  </si>
  <si>
    <t>EMR</t>
  </si>
  <si>
    <t>5ième Est</t>
  </si>
  <si>
    <t>6ième Min</t>
  </si>
  <si>
    <t>6ième Sud</t>
  </si>
  <si>
    <t>5ième nord</t>
  </si>
  <si>
    <t>Charge max</t>
  </si>
  <si>
    <t>12 t</t>
  </si>
  <si>
    <t>15 t</t>
  </si>
  <si>
    <t>90 t</t>
  </si>
  <si>
    <t>20 t</t>
  </si>
  <si>
    <t>150 t</t>
  </si>
  <si>
    <t>30 t</t>
  </si>
  <si>
    <t>100 t</t>
  </si>
  <si>
    <t>40 t</t>
  </si>
  <si>
    <t>120 t</t>
  </si>
  <si>
    <t>200 t</t>
  </si>
  <si>
    <t>26 m3</t>
  </si>
  <si>
    <t>22 m3</t>
  </si>
  <si>
    <t>7 m3</t>
  </si>
  <si>
    <t>Pré-Résa :</t>
  </si>
  <si>
    <t xml:space="preserve">avant 12h00 </t>
  </si>
  <si>
    <t>Résa          :</t>
  </si>
  <si>
    <t>commande au plus tard le jour ouvré précédent l'activité</t>
  </si>
  <si>
    <t>avant 16h00</t>
  </si>
  <si>
    <t>Confirmation avant 16h00</t>
  </si>
  <si>
    <t>LRT130</t>
  </si>
  <si>
    <t>66 t</t>
  </si>
  <si>
    <t>Validation Service Fait</t>
  </si>
  <si>
    <t>Translation</t>
  </si>
  <si>
    <t>Nb Heures</t>
  </si>
  <si>
    <t>Nb h facturées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</si>
</sst>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;@"/>
    <numFmt numFmtId="165" formatCode="_-* #,##0_-;\-* #,##0_-;_-* &quot;&quot;_-;_-@_-"/>
    <numFmt numFmtId="166" formatCode="dd/mm/yy;;"/>
    <numFmt numFmtId="167" formatCode="##;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name val="Tms Rmn"/>
    </font>
    <font>
      <sz val="10"/>
      <color theme="1"/>
      <name val="Calibri"/>
      <family val="2"/>
    </font>
    <font>
      <sz val="8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54">
    <xf numFmtId="0" fontId="0" fillId="0" borderId="0" xfId="0"/>
    <xf numFmtId="0" fontId="3" fillId="2" borderId="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49" fontId="3" fillId="3" borderId="1" xfId="1" applyNumberFormat="1" applyFont="1" applyFill="1" applyBorder="1" applyAlignment="1">
      <alignment horizontal="center" vertical="center" shrinkToFit="1"/>
    </xf>
    <xf numFmtId="49" fontId="4" fillId="3" borderId="1" xfId="1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shrinkToFit="1"/>
    </xf>
    <xf numFmtId="0" fontId="1" fillId="3" borderId="1" xfId="1" applyFont="1" applyFill="1" applyBorder="1" applyAlignment="1">
      <alignment horizontal="center" vertical="center" shrinkToFit="1"/>
    </xf>
    <xf numFmtId="0" fontId="7" fillId="6" borderId="0" xfId="2" applyFont="1" applyFill="1"/>
    <xf numFmtId="0" fontId="7" fillId="5" borderId="0" xfId="2" applyFont="1" applyFill="1"/>
    <xf numFmtId="0" fontId="7" fillId="5" borderId="3" xfId="2" applyFont="1" applyFill="1" applyBorder="1"/>
    <xf numFmtId="49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1" xfId="0" applyFont="1" applyFill="1" applyBorder="1"/>
    <xf numFmtId="0" fontId="5" fillId="7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Protection="1">
      <protection locked="0"/>
    </xf>
    <xf numFmtId="0" fontId="5" fillId="9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0" fillId="3" borderId="1" xfId="1" applyFont="1" applyFill="1" applyBorder="1" applyAlignment="1">
      <alignment horizontal="center" vertical="center" shrinkToFit="1"/>
    </xf>
    <xf numFmtId="0" fontId="5" fillId="10" borderId="0" xfId="0" applyFont="1" applyFill="1" applyAlignment="1">
      <alignment horizontal="center" vertical="center" wrapText="1"/>
    </xf>
    <xf numFmtId="0" fontId="0" fillId="10" borderId="0" xfId="0" applyFill="1"/>
    <xf numFmtId="0" fontId="5" fillId="3" borderId="1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0" fillId="0" borderId="8" xfId="0" applyBorder="1"/>
    <xf numFmtId="0" fontId="0" fillId="0" borderId="9" xfId="0" applyBorder="1"/>
    <xf numFmtId="0" fontId="5" fillId="0" borderId="2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165" fontId="5" fillId="3" borderId="1" xfId="0" applyNumberFormat="1" applyFont="1" applyFill="1" applyBorder="1"/>
    <xf numFmtId="165" fontId="5" fillId="7" borderId="1" xfId="0" applyNumberFormat="1" applyFont="1" applyFill="1" applyBorder="1"/>
    <xf numFmtId="166" fontId="5" fillId="3" borderId="1" xfId="0" applyNumberFormat="1" applyFont="1" applyFill="1" applyBorder="1" applyAlignment="1">
      <alignment horizontal="center"/>
    </xf>
    <xf numFmtId="165" fontId="5" fillId="8" borderId="1" xfId="0" applyNumberFormat="1" applyFont="1" applyFill="1" applyBorder="1"/>
    <xf numFmtId="0" fontId="5" fillId="8" borderId="1" xfId="0" applyFont="1" applyFill="1" applyBorder="1"/>
    <xf numFmtId="167" fontId="5" fillId="9" borderId="1" xfId="0" applyNumberFormat="1" applyFont="1" applyFill="1" applyBorder="1"/>
    <xf numFmtId="0" fontId="0" fillId="0" borderId="8" xfId="0" applyBorder="1"/>
    <xf numFmtId="0" fontId="0" fillId="0" borderId="0" xfId="0"/>
    <xf numFmtId="0" fontId="5" fillId="0" borderId="4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5" fillId="0" borderId="4" xfId="0" applyFont="1" applyBorder="1" applyProtection="1">
      <protection locked="0"/>
    </xf>
    <xf numFmtId="167" fontId="5" fillId="3" borderId="1" xfId="0" applyNumberFormat="1" applyFont="1" applyFill="1" applyBorder="1" applyAlignment="1" applyProtection="1">
      <alignment horizontal="center"/>
    </xf>
  </cellXfs>
  <cellStyles count="3">
    <cellStyle name="Normal" xfId="0" builtinId="0"/>
    <cellStyle name="Normal 6" xfId="2" xr:uid="{AEE2B84F-576E-4108-B7DD-2DB0AECDBBDF}"/>
    <cellStyle name="Normal_Classeur1" xfId="1" xr:uid="{F8D949DB-5EFA-42FF-A90E-99F9BAA86440}"/>
  </cellStyles>
  <dxfs count="6"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</dxfs>
  <tableStyles count="1" defaultTableStyle="TableStyleMedium2" defaultPivotStyle="PivotStyleLight16">
    <tableStyle name="Invisible" pivot="0" table="0" count="0" xr9:uid="{38A5FDC6-20FA-4CCF-8028-D2C5195709FC}"/>
  </tableStyles>
  <colors>
    <mruColors>
      <color rgb="FFFFFFCC"/>
      <color rgb="FFCCFFFF"/>
      <color rgb="FF00FFFF"/>
      <color rgb="FF66FFFF"/>
      <color rgb="FFFF3300"/>
      <color rgb="FF00FF00"/>
      <color rgb="FFFFCCFF"/>
      <color rgb="FFEEE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E107-759F-46F2-A275-40C01244DCEE}">
  <sheetPr>
    <pageSetUpPr fitToPage="1"/>
  </sheetPr>
  <dimension ref="A1:U27"/>
  <sheetViews>
    <sheetView showGridLines="0" tabSelected="1" zoomScale="130" zoomScaleNormal="130" workbookViewId="0">
      <pane ySplit="3" topLeftCell="A4" activePane="bottomLeft" state="frozen"/>
      <selection pane="bottomLeft" activeCell="O12" sqref="O12"/>
    </sheetView>
  </sheetViews>
  <sheetFormatPr baseColWidth="10" defaultColWidth="11.42578125" defaultRowHeight="15" x14ac:dyDescent="0.25"/>
  <cols>
    <col min="1" max="1" width="6.42578125" style="28" customWidth="1"/>
    <col min="4" max="4" width="12.28515625" customWidth="1"/>
    <col min="5" max="5" width="12.85546875" customWidth="1"/>
    <col min="6" max="6" width="7" customWidth="1"/>
    <col min="7" max="7" width="8.85546875" customWidth="1"/>
    <col min="8" max="8" width="6.7109375" customWidth="1"/>
    <col min="9" max="9" width="9.85546875" customWidth="1"/>
    <col min="10" max="10" width="6.140625" customWidth="1"/>
    <col min="11" max="11" width="4.5703125" hidden="1" customWidth="1"/>
    <col min="12" max="12" width="5.140625" customWidth="1"/>
    <col min="13" max="13" width="4.85546875" customWidth="1"/>
    <col min="14" max="15" width="7.28515625" customWidth="1"/>
    <col min="16" max="16" width="7.5703125" customWidth="1"/>
    <col min="17" max="17" width="52.5703125" style="31" customWidth="1"/>
  </cols>
  <sheetData>
    <row r="1" spans="1:21" x14ac:dyDescent="0.25">
      <c r="B1" s="17" t="s">
        <v>176</v>
      </c>
      <c r="C1" s="21"/>
    </row>
    <row r="3" spans="1:21" s="18" customFormat="1" ht="33.75" x14ac:dyDescent="0.25">
      <c r="A3" s="27"/>
      <c r="B3" s="17" t="s">
        <v>184</v>
      </c>
      <c r="C3" s="17" t="s">
        <v>182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223</v>
      </c>
      <c r="L3" s="17" t="s">
        <v>9</v>
      </c>
      <c r="M3" s="17" t="s">
        <v>10</v>
      </c>
      <c r="N3" s="17" t="s">
        <v>177</v>
      </c>
      <c r="O3" s="17" t="s">
        <v>11</v>
      </c>
      <c r="P3" s="17" t="s">
        <v>12</v>
      </c>
      <c r="Q3" s="17" t="s">
        <v>183</v>
      </c>
      <c r="R3" s="17" t="s">
        <v>3</v>
      </c>
      <c r="S3" s="17" t="s">
        <v>6</v>
      </c>
      <c r="T3" s="17" t="s">
        <v>185</v>
      </c>
      <c r="U3" s="17" t="s">
        <v>199</v>
      </c>
    </row>
    <row r="4" spans="1:21" x14ac:dyDescent="0.25">
      <c r="B4" s="20"/>
      <c r="C4" s="20"/>
      <c r="D4" s="20"/>
      <c r="E4" s="19" t="str">
        <f>IFERROR(VLOOKUP(D4,Data!J$4:K$28,2,FALSE),"")</f>
        <v/>
      </c>
      <c r="F4" s="21"/>
      <c r="G4" s="22"/>
      <c r="H4" s="21"/>
      <c r="I4" s="23"/>
      <c r="J4" s="24"/>
      <c r="K4" s="45" t="str">
        <f>IF(J4&lt;&gt;"",J4,IFERROR(VLOOKUP(I4,Data!E$4:F$22,2,FALSE),""))</f>
        <v/>
      </c>
      <c r="L4" s="24"/>
      <c r="M4" s="24"/>
      <c r="N4" s="24"/>
      <c r="O4" s="21"/>
      <c r="P4" s="21"/>
      <c r="Q4" s="25"/>
      <c r="R4" s="29" t="s">
        <v>187</v>
      </c>
      <c r="S4" s="29" t="s">
        <v>78</v>
      </c>
      <c r="T4" s="29" t="s">
        <v>193</v>
      </c>
      <c r="U4" s="29" t="s">
        <v>200</v>
      </c>
    </row>
    <row r="5" spans="1:21" x14ac:dyDescent="0.25">
      <c r="B5" s="20"/>
      <c r="C5" s="20"/>
      <c r="D5" s="20"/>
      <c r="E5" s="19" t="str">
        <f>IFERROR(VLOOKUP(D5,Data!J$4:K$28,2,FALSE),"")</f>
        <v/>
      </c>
      <c r="F5" s="21"/>
      <c r="G5" s="22"/>
      <c r="H5" s="21"/>
      <c r="I5" s="23"/>
      <c r="J5" s="24"/>
      <c r="K5" s="45" t="str">
        <f>IF(J5&lt;&gt;"",J5,IFERROR(VLOOKUP(I5,Data!E$4:F$22,2,FALSE),""))</f>
        <v/>
      </c>
      <c r="L5" s="24"/>
      <c r="M5" s="24"/>
      <c r="N5" s="24"/>
      <c r="O5" s="21"/>
      <c r="P5" s="21"/>
      <c r="Q5" s="25"/>
      <c r="R5" s="29" t="s">
        <v>187</v>
      </c>
      <c r="S5" s="29" t="s">
        <v>30</v>
      </c>
      <c r="T5" s="29" t="s">
        <v>190</v>
      </c>
      <c r="U5" s="29" t="s">
        <v>203</v>
      </c>
    </row>
    <row r="6" spans="1:21" x14ac:dyDescent="0.25">
      <c r="B6" s="20"/>
      <c r="C6" s="20"/>
      <c r="D6" s="20"/>
      <c r="E6" s="19" t="str">
        <f>IFERROR(VLOOKUP(D6,Data!J$4:K$28,2,FALSE),"")</f>
        <v/>
      </c>
      <c r="F6" s="21"/>
      <c r="G6" s="22"/>
      <c r="H6" s="21"/>
      <c r="I6" s="23"/>
      <c r="J6" s="24"/>
      <c r="K6" s="45" t="str">
        <f>IF(J6&lt;&gt;"",J6,IFERROR(VLOOKUP(I6,Data!E$4:F$22,2,FALSE),""))</f>
        <v/>
      </c>
      <c r="L6" s="24"/>
      <c r="M6" s="24"/>
      <c r="N6" s="24"/>
      <c r="O6" s="21"/>
      <c r="P6" s="21"/>
      <c r="Q6" s="25"/>
      <c r="R6" s="29" t="s">
        <v>187</v>
      </c>
      <c r="S6" s="29" t="s">
        <v>17</v>
      </c>
      <c r="T6" s="29" t="s">
        <v>191</v>
      </c>
      <c r="U6" s="29" t="s">
        <v>202</v>
      </c>
    </row>
    <row r="7" spans="1:21" x14ac:dyDescent="0.25">
      <c r="B7" s="20"/>
      <c r="C7" s="20"/>
      <c r="D7" s="20"/>
      <c r="E7" s="19" t="str">
        <f>IFERROR(VLOOKUP(D7,Data!J$4:K$28,2,FALSE),"")</f>
        <v/>
      </c>
      <c r="F7" s="21"/>
      <c r="G7" s="22"/>
      <c r="H7" s="21"/>
      <c r="I7" s="23"/>
      <c r="J7" s="24"/>
      <c r="K7" s="45" t="str">
        <f>IF(J7&lt;&gt;"",J7,IFERROR(VLOOKUP(I7,Data!E$4:F$22,2,FALSE),""))</f>
        <v/>
      </c>
      <c r="L7" s="24"/>
      <c r="M7" s="24"/>
      <c r="N7" s="24"/>
      <c r="O7" s="21"/>
      <c r="P7" s="21"/>
      <c r="Q7" s="25"/>
      <c r="R7" s="29" t="s">
        <v>187</v>
      </c>
      <c r="S7" s="29">
        <v>150</v>
      </c>
      <c r="T7" s="29" t="s">
        <v>189</v>
      </c>
      <c r="U7" s="29" t="s">
        <v>204</v>
      </c>
    </row>
    <row r="8" spans="1:21" x14ac:dyDescent="0.25">
      <c r="B8" s="20"/>
      <c r="C8" s="20"/>
      <c r="D8" s="20"/>
      <c r="E8" s="19" t="str">
        <f>IFERROR(VLOOKUP(D8,Data!J$4:K$28,2,FALSE),"")</f>
        <v/>
      </c>
      <c r="F8" s="21"/>
      <c r="G8" s="22"/>
      <c r="H8" s="21"/>
      <c r="I8" s="23"/>
      <c r="J8" s="24"/>
      <c r="K8" s="45" t="str">
        <f>IF(J8&lt;&gt;"",J8,IFERROR(VLOOKUP(I8,Data!E$4:F$22,2,FALSE),""))</f>
        <v/>
      </c>
      <c r="L8" s="24"/>
      <c r="M8" s="24"/>
      <c r="N8" s="24"/>
      <c r="O8" s="21"/>
      <c r="P8" s="21"/>
      <c r="Q8" s="25"/>
      <c r="R8" s="29" t="s">
        <v>187</v>
      </c>
      <c r="S8" s="29" t="s">
        <v>19</v>
      </c>
      <c r="T8" s="29" t="s">
        <v>191</v>
      </c>
      <c r="U8" s="29" t="s">
        <v>201</v>
      </c>
    </row>
    <row r="9" spans="1:21" x14ac:dyDescent="0.25">
      <c r="B9" s="20"/>
      <c r="C9" s="20"/>
      <c r="D9" s="20"/>
      <c r="E9" s="19" t="str">
        <f>IFERROR(VLOOKUP(D9,Data!J$4:K$28,2,FALSE),"")</f>
        <v/>
      </c>
      <c r="F9" s="21"/>
      <c r="G9" s="22"/>
      <c r="H9" s="21"/>
      <c r="I9" s="23"/>
      <c r="J9" s="24"/>
      <c r="K9" s="45" t="str">
        <f>IF(J9&lt;&gt;"",J9,IFERROR(VLOOKUP(I9,Data!E$4:F$22,2,FALSE),""))</f>
        <v/>
      </c>
      <c r="L9" s="24"/>
      <c r="M9" s="24"/>
      <c r="N9" s="24"/>
      <c r="O9" s="21"/>
      <c r="P9" s="21"/>
      <c r="Q9" s="25"/>
      <c r="R9" s="29" t="s">
        <v>187</v>
      </c>
      <c r="S9" s="29" t="s">
        <v>20</v>
      </c>
      <c r="T9" s="29" t="s">
        <v>192</v>
      </c>
      <c r="U9" s="29" t="s">
        <v>201</v>
      </c>
    </row>
    <row r="10" spans="1:21" x14ac:dyDescent="0.25">
      <c r="B10" s="20"/>
      <c r="C10" s="20"/>
      <c r="D10" s="20"/>
      <c r="E10" s="19" t="str">
        <f>IFERROR(VLOOKUP(D10,Data!J$4:K$28,2,FALSE),"")</f>
        <v/>
      </c>
      <c r="F10" s="21"/>
      <c r="G10" s="22"/>
      <c r="H10" s="21"/>
      <c r="I10" s="23"/>
      <c r="J10" s="24"/>
      <c r="K10" s="45" t="str">
        <f>IF(J10&lt;&gt;"",J10,IFERROR(VLOOKUP(I10,Data!E$4:F$22,2,FALSE),""))</f>
        <v/>
      </c>
      <c r="L10" s="24"/>
      <c r="M10" s="24"/>
      <c r="N10" s="24"/>
      <c r="O10" s="21"/>
      <c r="P10" s="21"/>
      <c r="Q10" s="25"/>
      <c r="R10" s="29" t="s">
        <v>187</v>
      </c>
      <c r="S10" s="29" t="s">
        <v>15</v>
      </c>
      <c r="T10" s="29" t="s">
        <v>14</v>
      </c>
      <c r="U10" s="29" t="s">
        <v>205</v>
      </c>
    </row>
    <row r="11" spans="1:21" x14ac:dyDescent="0.25">
      <c r="B11" s="20"/>
      <c r="C11" s="20"/>
      <c r="D11" s="20"/>
      <c r="E11" s="19" t="str">
        <f>IFERROR(VLOOKUP(D11,Data!J$4:K$28,2,FALSE),"")</f>
        <v/>
      </c>
      <c r="F11" s="21"/>
      <c r="G11" s="22"/>
      <c r="H11" s="21"/>
      <c r="I11" s="23"/>
      <c r="J11" s="24"/>
      <c r="K11" s="45" t="str">
        <f>IF(J11&lt;&gt;"",J11,IFERROR(VLOOKUP(I11,Data!E$4:F$22,2,FALSE),""))</f>
        <v/>
      </c>
      <c r="L11" s="24"/>
      <c r="M11" s="24"/>
      <c r="N11" s="24"/>
      <c r="O11" s="21"/>
      <c r="P11" s="21"/>
      <c r="Q11" s="25"/>
      <c r="R11" s="29" t="s">
        <v>188</v>
      </c>
      <c r="S11" s="29" t="s">
        <v>28</v>
      </c>
      <c r="T11" s="29" t="s">
        <v>195</v>
      </c>
      <c r="U11" s="29" t="s">
        <v>206</v>
      </c>
    </row>
    <row r="12" spans="1:21" x14ac:dyDescent="0.25">
      <c r="B12" s="20"/>
      <c r="C12" s="20"/>
      <c r="D12" s="20"/>
      <c r="E12" s="19" t="str">
        <f>IFERROR(VLOOKUP(D12,Data!J$4:K$28,2,FALSE),"")</f>
        <v/>
      </c>
      <c r="F12" s="21"/>
      <c r="G12" s="22"/>
      <c r="H12" s="21"/>
      <c r="I12" s="23"/>
      <c r="J12" s="24"/>
      <c r="K12" s="45" t="str">
        <f>IF(J12&lt;&gt;"",J12,IFERROR(VLOOKUP(I12,Data!E$4:F$22,2,FALSE),""))</f>
        <v/>
      </c>
      <c r="L12" s="24"/>
      <c r="M12" s="24"/>
      <c r="N12" s="24"/>
      <c r="O12" s="21"/>
      <c r="P12" s="21"/>
      <c r="Q12" s="25"/>
      <c r="R12" s="29" t="s">
        <v>188</v>
      </c>
      <c r="S12" s="29" t="s">
        <v>52</v>
      </c>
      <c r="T12" s="29" t="s">
        <v>194</v>
      </c>
      <c r="U12" s="29" t="s">
        <v>206</v>
      </c>
    </row>
    <row r="13" spans="1:21" x14ac:dyDescent="0.25">
      <c r="B13" s="20"/>
      <c r="C13" s="20"/>
      <c r="D13" s="20"/>
      <c r="E13" s="19" t="str">
        <f>IFERROR(VLOOKUP(D13,Data!J$4:K$28,2,FALSE),"")</f>
        <v/>
      </c>
      <c r="F13" s="21"/>
      <c r="G13" s="22"/>
      <c r="H13" s="21"/>
      <c r="I13" s="23"/>
      <c r="J13" s="24"/>
      <c r="K13" s="45" t="str">
        <f>IF(J13&lt;&gt;"",J13,IFERROR(VLOOKUP(I13,Data!E$4:F$22,2,FALSE),""))</f>
        <v/>
      </c>
      <c r="L13" s="24"/>
      <c r="M13" s="24"/>
      <c r="N13" s="24"/>
      <c r="O13" s="21"/>
      <c r="P13" s="21"/>
      <c r="Q13" s="25"/>
      <c r="R13" s="29" t="s">
        <v>188</v>
      </c>
      <c r="S13" s="29" t="s">
        <v>25</v>
      </c>
      <c r="T13" s="29" t="s">
        <v>198</v>
      </c>
      <c r="U13" s="29" t="s">
        <v>207</v>
      </c>
    </row>
    <row r="14" spans="1:21" x14ac:dyDescent="0.25">
      <c r="B14" s="20"/>
      <c r="C14" s="20"/>
      <c r="D14" s="20"/>
      <c r="E14" s="19" t="str">
        <f>IFERROR(VLOOKUP(D14,Data!J$4:K$28,2,FALSE),"")</f>
        <v/>
      </c>
      <c r="F14" s="21"/>
      <c r="G14" s="22"/>
      <c r="H14" s="21"/>
      <c r="I14" s="23"/>
      <c r="J14" s="24"/>
      <c r="K14" s="45" t="str">
        <f>IF(J14&lt;&gt;"",J14,IFERROR(VLOOKUP(I14,Data!E$4:F$22,2,FALSE),""))</f>
        <v/>
      </c>
      <c r="L14" s="24"/>
      <c r="M14" s="24"/>
      <c r="N14" s="24"/>
      <c r="O14" s="21"/>
      <c r="P14" s="21"/>
      <c r="Q14" s="25"/>
      <c r="R14" s="29" t="s">
        <v>188</v>
      </c>
      <c r="S14" s="30" t="s">
        <v>34</v>
      </c>
      <c r="T14" s="29" t="s">
        <v>196</v>
      </c>
      <c r="U14" s="30" t="s">
        <v>207</v>
      </c>
    </row>
    <row r="15" spans="1:21" x14ac:dyDescent="0.25">
      <c r="B15" s="20"/>
      <c r="C15" s="20"/>
      <c r="D15" s="20"/>
      <c r="E15" s="19" t="str">
        <f>IFERROR(VLOOKUP(D15,Data!J$4:K$28,2,FALSE),"")</f>
        <v/>
      </c>
      <c r="F15" s="21"/>
      <c r="G15" s="22"/>
      <c r="H15" s="21"/>
      <c r="I15" s="23"/>
      <c r="J15" s="24"/>
      <c r="K15" s="45" t="str">
        <f>IF(J15&lt;&gt;"",J15,IFERROR(VLOOKUP(I15,Data!E$4:F$22,2,FALSE),""))</f>
        <v/>
      </c>
      <c r="L15" s="24"/>
      <c r="M15" s="24"/>
      <c r="N15" s="24"/>
      <c r="O15" s="21"/>
      <c r="P15" s="21"/>
      <c r="Q15" s="25"/>
      <c r="R15" s="29" t="s">
        <v>188</v>
      </c>
      <c r="S15" s="29" t="s">
        <v>37</v>
      </c>
      <c r="T15" s="29" t="s">
        <v>186</v>
      </c>
      <c r="U15" s="29" t="s">
        <v>208</v>
      </c>
    </row>
    <row r="16" spans="1:21" x14ac:dyDescent="0.25">
      <c r="B16" s="20"/>
      <c r="C16" s="20"/>
      <c r="D16" s="20"/>
      <c r="E16" s="19" t="str">
        <f>IFERROR(VLOOKUP(D16,Data!J$4:K$28,2,FALSE),"")</f>
        <v/>
      </c>
      <c r="F16" s="21"/>
      <c r="G16" s="22"/>
      <c r="H16" s="21"/>
      <c r="I16" s="23"/>
      <c r="J16" s="24"/>
      <c r="K16" s="45" t="str">
        <f>IF(J16&lt;&gt;"",J16,IFERROR(VLOOKUP(I16,Data!E$4:F$22,2,FALSE),""))</f>
        <v/>
      </c>
      <c r="L16" s="24"/>
      <c r="M16" s="24"/>
      <c r="N16" s="24"/>
      <c r="O16" s="21"/>
      <c r="P16" s="21"/>
      <c r="Q16" s="25"/>
      <c r="R16" s="29" t="s">
        <v>188</v>
      </c>
      <c r="S16" s="29" t="s">
        <v>32</v>
      </c>
      <c r="T16" s="29" t="s">
        <v>186</v>
      </c>
      <c r="U16" s="29" t="s">
        <v>204</v>
      </c>
    </row>
    <row r="17" spans="2:21" x14ac:dyDescent="0.25">
      <c r="B17" s="20"/>
      <c r="C17" s="20"/>
      <c r="D17" s="20"/>
      <c r="E17" s="19" t="str">
        <f>IFERROR(VLOOKUP(D17,Data!J$4:K$28,2,FALSE),"")</f>
        <v/>
      </c>
      <c r="F17" s="21"/>
      <c r="G17" s="22"/>
      <c r="H17" s="21"/>
      <c r="I17" s="23"/>
      <c r="J17" s="24"/>
      <c r="K17" s="45" t="str">
        <f>IF(J17&lt;&gt;"",J17,IFERROR(VLOOKUP(I17,Data!E$4:F$22,2,FALSE),""))</f>
        <v/>
      </c>
      <c r="L17" s="24"/>
      <c r="M17" s="24"/>
      <c r="N17" s="24"/>
      <c r="O17" s="21"/>
      <c r="P17" s="21"/>
      <c r="Q17" s="25"/>
      <c r="R17" s="29" t="s">
        <v>188</v>
      </c>
      <c r="S17" s="29" t="s">
        <v>33</v>
      </c>
      <c r="T17" s="29" t="s">
        <v>194</v>
      </c>
      <c r="U17" s="29" t="s">
        <v>206</v>
      </c>
    </row>
    <row r="18" spans="2:21" x14ac:dyDescent="0.25">
      <c r="B18" s="20"/>
      <c r="C18" s="20"/>
      <c r="D18" s="20"/>
      <c r="E18" s="19" t="str">
        <f>IFERROR(VLOOKUP(D18,Data!J$4:K$28,2,FALSE),"")</f>
        <v/>
      </c>
      <c r="F18" s="21"/>
      <c r="G18" s="22"/>
      <c r="H18" s="21"/>
      <c r="I18" s="23"/>
      <c r="J18" s="24"/>
      <c r="K18" s="45" t="str">
        <f>IF(J18&lt;&gt;"",J18,IFERROR(VLOOKUP(I18,Data!E$4:F$22,2,FALSE),""))</f>
        <v/>
      </c>
      <c r="L18" s="24"/>
      <c r="M18" s="24"/>
      <c r="N18" s="24"/>
      <c r="O18" s="21"/>
      <c r="P18" s="21"/>
      <c r="Q18" s="25"/>
      <c r="R18" s="29" t="s">
        <v>188</v>
      </c>
      <c r="S18" s="29" t="s">
        <v>42</v>
      </c>
      <c r="T18" s="29" t="s">
        <v>194</v>
      </c>
      <c r="U18" s="29" t="s">
        <v>209</v>
      </c>
    </row>
    <row r="19" spans="2:21" x14ac:dyDescent="0.25">
      <c r="Q19" s="47" t="e" vm="1">
        <v>#VALUE!</v>
      </c>
      <c r="R19" s="29" t="s">
        <v>187</v>
      </c>
      <c r="S19" s="30" t="s">
        <v>46</v>
      </c>
      <c r="T19" s="30" t="s">
        <v>197</v>
      </c>
      <c r="U19" s="30" t="s">
        <v>210</v>
      </c>
    </row>
    <row r="20" spans="2:21" x14ac:dyDescent="0.25">
      <c r="B20" s="17" t="s">
        <v>179</v>
      </c>
      <c r="C20" s="49"/>
      <c r="D20" s="50"/>
      <c r="E20" s="51"/>
      <c r="M20" s="32"/>
      <c r="Q20" s="48"/>
      <c r="R20" s="29" t="s">
        <v>187</v>
      </c>
      <c r="S20" s="30" t="s">
        <v>147</v>
      </c>
      <c r="T20" s="30" t="s">
        <v>197</v>
      </c>
      <c r="U20" s="30" t="s">
        <v>211</v>
      </c>
    </row>
    <row r="21" spans="2:21" x14ac:dyDescent="0.25">
      <c r="B21" s="17" t="s">
        <v>5</v>
      </c>
      <c r="C21" s="52"/>
      <c r="D21" s="50"/>
      <c r="E21" s="51"/>
      <c r="M21" s="32"/>
      <c r="Q21" s="48"/>
      <c r="R21" s="29" t="s">
        <v>188</v>
      </c>
      <c r="S21" s="30" t="s">
        <v>152</v>
      </c>
      <c r="T21" s="30" t="s">
        <v>195</v>
      </c>
      <c r="U21" s="30" t="s">
        <v>200</v>
      </c>
    </row>
    <row r="22" spans="2:21" x14ac:dyDescent="0.25">
      <c r="B22" s="17" t="s">
        <v>1</v>
      </c>
      <c r="C22" s="52"/>
      <c r="D22" s="50"/>
      <c r="E22" s="51"/>
      <c r="Q22" s="48"/>
      <c r="R22" s="29" t="s">
        <v>187</v>
      </c>
      <c r="S22" s="29" t="s">
        <v>49</v>
      </c>
      <c r="T22" s="29" t="s">
        <v>196</v>
      </c>
      <c r="U22" s="29" t="s">
        <v>212</v>
      </c>
    </row>
    <row r="23" spans="2:21" x14ac:dyDescent="0.25">
      <c r="B23" s="17" t="s">
        <v>173</v>
      </c>
      <c r="C23" s="52"/>
      <c r="D23" s="50"/>
      <c r="E23" s="51"/>
      <c r="G23" s="33" t="s">
        <v>216</v>
      </c>
      <c r="H23" s="34"/>
      <c r="I23" s="34"/>
      <c r="J23" s="34"/>
      <c r="K23" s="34"/>
      <c r="L23" s="34"/>
      <c r="M23" s="34"/>
      <c r="N23" s="35"/>
      <c r="Q23" s="48"/>
      <c r="R23" s="29" t="s">
        <v>188</v>
      </c>
      <c r="S23" s="30" t="s">
        <v>219</v>
      </c>
      <c r="T23" s="29" t="s">
        <v>79</v>
      </c>
      <c r="U23" s="30" t="s">
        <v>220</v>
      </c>
    </row>
    <row r="24" spans="2:21" x14ac:dyDescent="0.25">
      <c r="B24" s="17" t="s">
        <v>175</v>
      </c>
      <c r="C24" s="52"/>
      <c r="D24" s="50"/>
      <c r="E24" s="51"/>
      <c r="G24" s="36" t="s">
        <v>213</v>
      </c>
      <c r="H24" s="32" t="s">
        <v>214</v>
      </c>
      <c r="I24" s="32"/>
      <c r="K24" s="32"/>
      <c r="L24" s="32" t="s">
        <v>218</v>
      </c>
      <c r="M24" s="32"/>
      <c r="N24" s="37"/>
      <c r="Q24" s="48"/>
    </row>
    <row r="25" spans="2:21" x14ac:dyDescent="0.25">
      <c r="B25" s="17" t="s">
        <v>174</v>
      </c>
      <c r="C25" s="52"/>
      <c r="D25" s="50"/>
      <c r="E25" s="51"/>
      <c r="G25" s="38" t="s">
        <v>215</v>
      </c>
      <c r="H25" s="39" t="s">
        <v>217</v>
      </c>
      <c r="I25" s="39"/>
      <c r="J25" s="39"/>
      <c r="K25" s="39"/>
      <c r="L25" s="39"/>
      <c r="M25" s="39"/>
      <c r="N25" s="40"/>
      <c r="Q25" s="48"/>
    </row>
    <row r="26" spans="2:21" x14ac:dyDescent="0.25">
      <c r="Q26" s="48"/>
    </row>
    <row r="27" spans="2:21" x14ac:dyDescent="0.25">
      <c r="Q27" t="s">
        <v>178</v>
      </c>
    </row>
  </sheetData>
  <sheetProtection algorithmName="SHA-512" hashValue="ddhYIAelyht54K9CVsrgoWXZ8EDydDP7Jhvel0JC2WJuvS4DeJn9pRdu4UmfSmF4w8A2rAzFftB/j8CRXmvLUg==" saltValue="FWWm8UWeyYubaod+LoDbog==" spinCount="100000" sheet="1" selectLockedCells="1" autoFilter="0"/>
  <mergeCells count="7">
    <mergeCell ref="Q19:Q26"/>
    <mergeCell ref="C20:E20"/>
    <mergeCell ref="C21:E21"/>
    <mergeCell ref="C22:E22"/>
    <mergeCell ref="C23:E23"/>
    <mergeCell ref="C24:E24"/>
    <mergeCell ref="C25:E25"/>
  </mergeCells>
  <conditionalFormatting sqref="C20">
    <cfRule type="cellIs" dxfId="5" priority="1" operator="equal">
      <formula>"Pré-Résa"</formula>
    </cfRule>
    <cfRule type="cellIs" dxfId="4" priority="2" operator="equal">
      <formula>"Réservation"</formula>
    </cfRule>
  </conditionalFormatting>
  <conditionalFormatting sqref="J4:J18">
    <cfRule type="notContainsBlanks" dxfId="3" priority="10">
      <formula>LEN(TRIM(J4))&gt;0</formula>
    </cfRule>
  </conditionalFormatting>
  <conditionalFormatting sqref="L4:N18">
    <cfRule type="notContainsBlanks" dxfId="2" priority="8">
      <formula>LEN(TRIM(L4))&gt;0</formula>
    </cfRule>
  </conditionalFormatting>
  <dataValidations count="2">
    <dataValidation type="date" operator="greaterThan" allowBlank="1" showInputMessage="1" showErrorMessage="1" sqref="G4:G18" xr:uid="{EF53BA59-F8C1-4E10-B737-BACAE0EF880D}">
      <formula1>45658</formula1>
    </dataValidation>
    <dataValidation type="whole" allowBlank="1" showInputMessage="1" showErrorMessage="1" sqref="J4:J18 L4:N18" xr:uid="{9E09A10F-CD06-4E7C-92FC-84995E9C5EA1}">
      <formula1>1</formula1>
      <formula2>9</formula2>
    </dataValidation>
  </dataValidations>
  <pageMargins left="0.7" right="0.7" top="0.75" bottom="0.75" header="0.3" footer="0.3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3BB63D8-0635-4821-8B3C-1C543A8A2186}">
          <x14:formula1>
            <xm:f>Data!$E$4:$E$14</xm:f>
          </x14:formula1>
          <xm:sqref>I4:I18</xm:sqref>
        </x14:dataValidation>
        <x14:dataValidation type="list" allowBlank="1" showInputMessage="1" showErrorMessage="1" xr:uid="{EB43047B-1225-4128-B5F0-2F1731EA19D0}">
          <x14:formula1>
            <xm:f>Data!$Q$4:$Q$5</xm:f>
          </x14:formula1>
          <xm:sqref>P4:P18</xm:sqref>
        </x14:dataValidation>
        <x14:dataValidation type="list" allowBlank="1" showInputMessage="1" showErrorMessage="1" xr:uid="{8DB79625-825D-40F5-BD9D-612E6BDE2D03}">
          <x14:formula1>
            <xm:f>Data!$J$4:$J$37</xm:f>
          </x14:formula1>
          <xm:sqref>D4:D18</xm:sqref>
        </x14:dataValidation>
        <x14:dataValidation type="list" allowBlank="1" showInputMessage="1" showErrorMessage="1" xr:uid="{FF95DE2C-00C9-4A06-8297-5852F52A67EA}">
          <x14:formula1>
            <xm:f>Data!$O$4:$O$32</xm:f>
          </x14:formula1>
          <xm:sqref>F4:F18</xm:sqref>
        </x14:dataValidation>
        <x14:dataValidation type="list" allowBlank="1" showInputMessage="1" showErrorMessage="1" xr:uid="{45B8A5E8-12FB-4546-B211-15CEF3FFB02B}">
          <x14:formula1>
            <xm:f>Data!$H$5:$H$25</xm:f>
          </x14:formula1>
          <xm:sqref>H4:H18</xm:sqref>
        </x14:dataValidation>
        <x14:dataValidation type="list" showInputMessage="1" showErrorMessage="1" xr:uid="{8BBB653A-33DE-4867-965A-C98769A18B4E}">
          <x14:formula1>
            <xm:f>Data!$S$4:$S$6</xm:f>
          </x14:formula1>
          <xm:sqref>C20</xm:sqref>
        </x14:dataValidation>
        <x14:dataValidation type="list" allowBlank="1" showInputMessage="1" showErrorMessage="1" xr:uid="{6AACF545-9906-4B61-A3A4-B5CFA02E1FFB}">
          <x14:formula1>
            <xm:f>Data!$U$4:$U$8</xm:f>
          </x14:formula1>
          <xm:sqref>O4:O18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5B6D-D12C-4FEF-B0A9-9EFC73328949}">
  <sheetPr>
    <pageSetUpPr fitToPage="1"/>
  </sheetPr>
  <dimension ref="A1:V27"/>
  <sheetViews>
    <sheetView showGridLines="0" zoomScale="130" zoomScaleNormal="130" workbookViewId="0">
      <pane ySplit="3" topLeftCell="A4" activePane="bottomLeft" state="frozen"/>
      <selection pane="bottomLeft" activeCell="R4" sqref="R4"/>
    </sheetView>
  </sheetViews>
  <sheetFormatPr baseColWidth="10" defaultColWidth="11.42578125" defaultRowHeight="15" x14ac:dyDescent="0.25"/>
  <cols>
    <col min="1" max="1" width="6.42578125" style="28" customWidth="1"/>
    <col min="4" max="4" width="12.28515625" customWidth="1"/>
    <col min="5" max="5" width="12.85546875" customWidth="1"/>
    <col min="6" max="6" width="7" customWidth="1"/>
    <col min="7" max="7" width="8.85546875" customWidth="1"/>
    <col min="8" max="8" width="6.7109375" customWidth="1"/>
    <col min="9" max="9" width="9.85546875" customWidth="1"/>
    <col min="10" max="11" width="6.28515625" customWidth="1"/>
    <col min="12" max="12" width="7" customWidth="1"/>
    <col min="13" max="13" width="6" customWidth="1"/>
    <col min="14" max="14" width="5.140625" customWidth="1"/>
    <col min="15" max="15" width="4.85546875" customWidth="1"/>
    <col min="16" max="17" width="7.28515625" customWidth="1"/>
    <col min="18" max="18" width="52" customWidth="1"/>
    <col min="19" max="19" width="7.140625" style="31" customWidth="1"/>
  </cols>
  <sheetData>
    <row r="1" spans="1:22" x14ac:dyDescent="0.25">
      <c r="B1" s="17" t="s">
        <v>176</v>
      </c>
      <c r="C1" s="41">
        <f>'Cde Grues'!C1</f>
        <v>0</v>
      </c>
    </row>
    <row r="3" spans="1:22" s="18" customFormat="1" ht="22.5" x14ac:dyDescent="0.25">
      <c r="A3" s="27"/>
      <c r="B3" s="17" t="s">
        <v>184</v>
      </c>
      <c r="C3" s="17" t="s">
        <v>182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223</v>
      </c>
      <c r="L3" s="17" t="s">
        <v>224</v>
      </c>
      <c r="M3" s="17" t="s">
        <v>9</v>
      </c>
      <c r="N3" s="17" t="s">
        <v>10</v>
      </c>
      <c r="O3" s="17" t="s">
        <v>177</v>
      </c>
      <c r="P3" s="17" t="s">
        <v>222</v>
      </c>
      <c r="Q3" s="17" t="s">
        <v>12</v>
      </c>
      <c r="R3" s="17" t="s">
        <v>183</v>
      </c>
      <c r="S3" s="17" t="s">
        <v>3</v>
      </c>
      <c r="T3" s="17" t="s">
        <v>6</v>
      </c>
      <c r="U3" s="17" t="s">
        <v>185</v>
      </c>
      <c r="V3" s="17" t="s">
        <v>199</v>
      </c>
    </row>
    <row r="4" spans="1:22" x14ac:dyDescent="0.25">
      <c r="B4" s="42">
        <f>'Cde Grues'!B4</f>
        <v>0</v>
      </c>
      <c r="C4" s="42">
        <f>'Cde Grues'!C4</f>
        <v>0</v>
      </c>
      <c r="D4" s="42">
        <f>'Cde Grues'!D4</f>
        <v>0</v>
      </c>
      <c r="E4" s="42" t="str">
        <f>'Cde Grues'!E4</f>
        <v/>
      </c>
      <c r="F4" s="41">
        <f>'Cde Grues'!F4</f>
        <v>0</v>
      </c>
      <c r="G4" s="43">
        <f>'Cde Grues'!G4</f>
        <v>0</v>
      </c>
      <c r="H4" s="41">
        <f>'Cde Grues'!H4</f>
        <v>0</v>
      </c>
      <c r="I4" s="44">
        <f>'Cde Grues'!I4</f>
        <v>0</v>
      </c>
      <c r="J4" s="44">
        <f>'Cde Grues'!J4</f>
        <v>0</v>
      </c>
      <c r="K4" s="44" t="str">
        <f>'Cde Grues'!K4</f>
        <v/>
      </c>
      <c r="L4" s="46" t="str">
        <f>IF(ISERROR(K4-M4-N4-O4),"",K4-M4-N4-O4)</f>
        <v/>
      </c>
      <c r="M4" s="24"/>
      <c r="N4" s="24"/>
      <c r="O4" s="24"/>
      <c r="P4" s="53">
        <f>'Cde Grues'!O4</f>
        <v>0</v>
      </c>
      <c r="Q4" s="53">
        <f>'Cde Grues'!P4</f>
        <v>0</v>
      </c>
      <c r="R4" s="25"/>
      <c r="S4" s="29" t="s">
        <v>187</v>
      </c>
      <c r="T4" s="29" t="s">
        <v>78</v>
      </c>
      <c r="U4" s="29" t="s">
        <v>193</v>
      </c>
      <c r="V4" s="29" t="s">
        <v>200</v>
      </c>
    </row>
    <row r="5" spans="1:22" x14ac:dyDescent="0.25">
      <c r="B5" s="42">
        <f>'Cde Grues'!B5</f>
        <v>0</v>
      </c>
      <c r="C5" s="42">
        <f>'Cde Grues'!C5</f>
        <v>0</v>
      </c>
      <c r="D5" s="42">
        <f>'Cde Grues'!D5</f>
        <v>0</v>
      </c>
      <c r="E5" s="42" t="str">
        <f>'Cde Grues'!E5</f>
        <v/>
      </c>
      <c r="F5" s="41">
        <f>'Cde Grues'!F5</f>
        <v>0</v>
      </c>
      <c r="G5" s="43">
        <f>'Cde Grues'!G5</f>
        <v>0</v>
      </c>
      <c r="H5" s="41">
        <f>'Cde Grues'!H5</f>
        <v>0</v>
      </c>
      <c r="I5" s="44">
        <f>'Cde Grues'!I5</f>
        <v>0</v>
      </c>
      <c r="J5" s="44">
        <f>'Cde Grues'!J5</f>
        <v>0</v>
      </c>
      <c r="K5" s="44" t="str">
        <f>'Cde Grues'!K5</f>
        <v/>
      </c>
      <c r="L5" s="46" t="str">
        <f t="shared" ref="L5:L18" si="0">IF(ISERROR(K5-M5-N5-O5),"",K5-M5-N5-O5)</f>
        <v/>
      </c>
      <c r="M5" s="24"/>
      <c r="N5" s="24"/>
      <c r="O5" s="24"/>
      <c r="P5" s="53">
        <f>'Cde Grues'!O5</f>
        <v>0</v>
      </c>
      <c r="Q5" s="53">
        <f>'Cde Grues'!P5</f>
        <v>0</v>
      </c>
      <c r="R5" s="25"/>
      <c r="S5" s="29" t="s">
        <v>187</v>
      </c>
      <c r="T5" s="29" t="s">
        <v>30</v>
      </c>
      <c r="U5" s="29" t="s">
        <v>190</v>
      </c>
      <c r="V5" s="29" t="s">
        <v>203</v>
      </c>
    </row>
    <row r="6" spans="1:22" x14ac:dyDescent="0.25">
      <c r="B6" s="42">
        <f>'Cde Grues'!B6</f>
        <v>0</v>
      </c>
      <c r="C6" s="42">
        <f>'Cde Grues'!C6</f>
        <v>0</v>
      </c>
      <c r="D6" s="42">
        <f>'Cde Grues'!D6</f>
        <v>0</v>
      </c>
      <c r="E6" s="42" t="str">
        <f>'Cde Grues'!E6</f>
        <v/>
      </c>
      <c r="F6" s="41">
        <f>'Cde Grues'!F6</f>
        <v>0</v>
      </c>
      <c r="G6" s="43">
        <f>'Cde Grues'!G6</f>
        <v>0</v>
      </c>
      <c r="H6" s="41">
        <f>'Cde Grues'!H6</f>
        <v>0</v>
      </c>
      <c r="I6" s="44">
        <f>'Cde Grues'!I6</f>
        <v>0</v>
      </c>
      <c r="J6" s="44">
        <f>'Cde Grues'!J6</f>
        <v>0</v>
      </c>
      <c r="K6" s="44" t="str">
        <f>'Cde Grues'!K6</f>
        <v/>
      </c>
      <c r="L6" s="46" t="str">
        <f t="shared" si="0"/>
        <v/>
      </c>
      <c r="M6" s="24"/>
      <c r="N6" s="24"/>
      <c r="O6" s="24"/>
      <c r="P6" s="53">
        <f>'Cde Grues'!O6</f>
        <v>0</v>
      </c>
      <c r="Q6" s="53">
        <f>'Cde Grues'!P6</f>
        <v>0</v>
      </c>
      <c r="R6" s="25"/>
      <c r="S6" s="29" t="s">
        <v>187</v>
      </c>
      <c r="T6" s="29" t="s">
        <v>17</v>
      </c>
      <c r="U6" s="29" t="s">
        <v>191</v>
      </c>
      <c r="V6" s="29" t="s">
        <v>202</v>
      </c>
    </row>
    <row r="7" spans="1:22" x14ac:dyDescent="0.25">
      <c r="B7" s="42">
        <f>'Cde Grues'!B7</f>
        <v>0</v>
      </c>
      <c r="C7" s="42">
        <f>'Cde Grues'!C7</f>
        <v>0</v>
      </c>
      <c r="D7" s="42">
        <f>'Cde Grues'!D7</f>
        <v>0</v>
      </c>
      <c r="E7" s="42" t="str">
        <f>'Cde Grues'!E7</f>
        <v/>
      </c>
      <c r="F7" s="41">
        <f>'Cde Grues'!F7</f>
        <v>0</v>
      </c>
      <c r="G7" s="43">
        <f>'Cde Grues'!G7</f>
        <v>0</v>
      </c>
      <c r="H7" s="41">
        <f>'Cde Grues'!H7</f>
        <v>0</v>
      </c>
      <c r="I7" s="44">
        <f>'Cde Grues'!I7</f>
        <v>0</v>
      </c>
      <c r="J7" s="44">
        <f>'Cde Grues'!J7</f>
        <v>0</v>
      </c>
      <c r="K7" s="44" t="str">
        <f>'Cde Grues'!K7</f>
        <v/>
      </c>
      <c r="L7" s="46" t="str">
        <f t="shared" si="0"/>
        <v/>
      </c>
      <c r="M7" s="24"/>
      <c r="N7" s="24"/>
      <c r="O7" s="24"/>
      <c r="P7" s="53">
        <f>'Cde Grues'!O7</f>
        <v>0</v>
      </c>
      <c r="Q7" s="53">
        <f>'Cde Grues'!P7</f>
        <v>0</v>
      </c>
      <c r="R7" s="25"/>
      <c r="S7" s="29" t="s">
        <v>187</v>
      </c>
      <c r="T7" s="29">
        <v>150</v>
      </c>
      <c r="U7" s="29" t="s">
        <v>189</v>
      </c>
      <c r="V7" s="29" t="s">
        <v>204</v>
      </c>
    </row>
    <row r="8" spans="1:22" x14ac:dyDescent="0.25">
      <c r="B8" s="42">
        <f>'Cde Grues'!B8</f>
        <v>0</v>
      </c>
      <c r="C8" s="42">
        <f>'Cde Grues'!C8</f>
        <v>0</v>
      </c>
      <c r="D8" s="42">
        <f>'Cde Grues'!D8</f>
        <v>0</v>
      </c>
      <c r="E8" s="42" t="str">
        <f>'Cde Grues'!E8</f>
        <v/>
      </c>
      <c r="F8" s="41">
        <f>'Cde Grues'!F8</f>
        <v>0</v>
      </c>
      <c r="G8" s="43">
        <f>'Cde Grues'!G8</f>
        <v>0</v>
      </c>
      <c r="H8" s="41">
        <f>'Cde Grues'!H8</f>
        <v>0</v>
      </c>
      <c r="I8" s="44">
        <f>'Cde Grues'!I8</f>
        <v>0</v>
      </c>
      <c r="J8" s="44">
        <f>'Cde Grues'!J8</f>
        <v>0</v>
      </c>
      <c r="K8" s="44" t="str">
        <f>'Cde Grues'!K8</f>
        <v/>
      </c>
      <c r="L8" s="46" t="str">
        <f t="shared" si="0"/>
        <v/>
      </c>
      <c r="M8" s="24"/>
      <c r="N8" s="24"/>
      <c r="O8" s="24"/>
      <c r="P8" s="53">
        <f>'Cde Grues'!O8</f>
        <v>0</v>
      </c>
      <c r="Q8" s="53">
        <f>'Cde Grues'!P8</f>
        <v>0</v>
      </c>
      <c r="R8" s="25"/>
      <c r="S8" s="29" t="s">
        <v>187</v>
      </c>
      <c r="T8" s="29" t="s">
        <v>19</v>
      </c>
      <c r="U8" s="29" t="s">
        <v>191</v>
      </c>
      <c r="V8" s="29" t="s">
        <v>201</v>
      </c>
    </row>
    <row r="9" spans="1:22" x14ac:dyDescent="0.25">
      <c r="B9" s="42">
        <f>'Cde Grues'!B9</f>
        <v>0</v>
      </c>
      <c r="C9" s="42">
        <f>'Cde Grues'!C9</f>
        <v>0</v>
      </c>
      <c r="D9" s="42">
        <f>'Cde Grues'!D9</f>
        <v>0</v>
      </c>
      <c r="E9" s="42" t="str">
        <f>'Cde Grues'!E9</f>
        <v/>
      </c>
      <c r="F9" s="41">
        <f>'Cde Grues'!F9</f>
        <v>0</v>
      </c>
      <c r="G9" s="43">
        <f>'Cde Grues'!G9</f>
        <v>0</v>
      </c>
      <c r="H9" s="41">
        <f>'Cde Grues'!H9</f>
        <v>0</v>
      </c>
      <c r="I9" s="44">
        <f>'Cde Grues'!I9</f>
        <v>0</v>
      </c>
      <c r="J9" s="44">
        <f>'Cde Grues'!J9</f>
        <v>0</v>
      </c>
      <c r="K9" s="44" t="str">
        <f>'Cde Grues'!K9</f>
        <v/>
      </c>
      <c r="L9" s="46" t="str">
        <f t="shared" si="0"/>
        <v/>
      </c>
      <c r="M9" s="24"/>
      <c r="N9" s="24"/>
      <c r="O9" s="24"/>
      <c r="P9" s="53">
        <f>'Cde Grues'!O9</f>
        <v>0</v>
      </c>
      <c r="Q9" s="53">
        <f>'Cde Grues'!P9</f>
        <v>0</v>
      </c>
      <c r="R9" s="25"/>
      <c r="S9" s="29" t="s">
        <v>187</v>
      </c>
      <c r="T9" s="29" t="s">
        <v>20</v>
      </c>
      <c r="U9" s="29" t="s">
        <v>192</v>
      </c>
      <c r="V9" s="29" t="s">
        <v>201</v>
      </c>
    </row>
    <row r="10" spans="1:22" x14ac:dyDescent="0.25">
      <c r="B10" s="42">
        <f>'Cde Grues'!B10</f>
        <v>0</v>
      </c>
      <c r="C10" s="42">
        <f>'Cde Grues'!C10</f>
        <v>0</v>
      </c>
      <c r="D10" s="42">
        <f>'Cde Grues'!D10</f>
        <v>0</v>
      </c>
      <c r="E10" s="42" t="str">
        <f>'Cde Grues'!E10</f>
        <v/>
      </c>
      <c r="F10" s="41">
        <f>'Cde Grues'!F10</f>
        <v>0</v>
      </c>
      <c r="G10" s="43">
        <f>'Cde Grues'!G10</f>
        <v>0</v>
      </c>
      <c r="H10" s="41">
        <f>'Cde Grues'!H10</f>
        <v>0</v>
      </c>
      <c r="I10" s="44">
        <f>'Cde Grues'!I10</f>
        <v>0</v>
      </c>
      <c r="J10" s="44">
        <f>'Cde Grues'!J10</f>
        <v>0</v>
      </c>
      <c r="K10" s="44" t="str">
        <f>'Cde Grues'!K10</f>
        <v/>
      </c>
      <c r="L10" s="46" t="str">
        <f t="shared" si="0"/>
        <v/>
      </c>
      <c r="M10" s="24"/>
      <c r="N10" s="24"/>
      <c r="O10" s="24"/>
      <c r="P10" s="53">
        <f>'Cde Grues'!O10</f>
        <v>0</v>
      </c>
      <c r="Q10" s="53">
        <f>'Cde Grues'!P10</f>
        <v>0</v>
      </c>
      <c r="R10" s="25"/>
      <c r="S10" s="29" t="s">
        <v>187</v>
      </c>
      <c r="T10" s="29" t="s">
        <v>15</v>
      </c>
      <c r="U10" s="29" t="s">
        <v>14</v>
      </c>
      <c r="V10" s="29" t="s">
        <v>205</v>
      </c>
    </row>
    <row r="11" spans="1:22" x14ac:dyDescent="0.25">
      <c r="B11" s="42">
        <f>'Cde Grues'!B11</f>
        <v>0</v>
      </c>
      <c r="C11" s="42">
        <f>'Cde Grues'!C11</f>
        <v>0</v>
      </c>
      <c r="D11" s="42">
        <f>'Cde Grues'!D11</f>
        <v>0</v>
      </c>
      <c r="E11" s="42" t="str">
        <f>'Cde Grues'!E11</f>
        <v/>
      </c>
      <c r="F11" s="41">
        <f>'Cde Grues'!F11</f>
        <v>0</v>
      </c>
      <c r="G11" s="43">
        <f>'Cde Grues'!G11</f>
        <v>0</v>
      </c>
      <c r="H11" s="41">
        <f>'Cde Grues'!H11</f>
        <v>0</v>
      </c>
      <c r="I11" s="44">
        <f>'Cde Grues'!I11</f>
        <v>0</v>
      </c>
      <c r="J11" s="44">
        <f>'Cde Grues'!J11</f>
        <v>0</v>
      </c>
      <c r="K11" s="44" t="str">
        <f>'Cde Grues'!K11</f>
        <v/>
      </c>
      <c r="L11" s="46" t="str">
        <f t="shared" si="0"/>
        <v/>
      </c>
      <c r="M11" s="24"/>
      <c r="N11" s="24"/>
      <c r="O11" s="24"/>
      <c r="P11" s="53">
        <f>'Cde Grues'!O11</f>
        <v>0</v>
      </c>
      <c r="Q11" s="53">
        <f>'Cde Grues'!P11</f>
        <v>0</v>
      </c>
      <c r="R11" s="25"/>
      <c r="S11" s="29" t="s">
        <v>188</v>
      </c>
      <c r="T11" s="29" t="s">
        <v>28</v>
      </c>
      <c r="U11" s="29" t="s">
        <v>195</v>
      </c>
      <c r="V11" s="29" t="s">
        <v>206</v>
      </c>
    </row>
    <row r="12" spans="1:22" x14ac:dyDescent="0.25">
      <c r="B12" s="42">
        <f>'Cde Grues'!B12</f>
        <v>0</v>
      </c>
      <c r="C12" s="42">
        <f>'Cde Grues'!C12</f>
        <v>0</v>
      </c>
      <c r="D12" s="42">
        <f>'Cde Grues'!D12</f>
        <v>0</v>
      </c>
      <c r="E12" s="42" t="str">
        <f>'Cde Grues'!E12</f>
        <v/>
      </c>
      <c r="F12" s="41">
        <f>'Cde Grues'!F12</f>
        <v>0</v>
      </c>
      <c r="G12" s="43">
        <f>'Cde Grues'!G12</f>
        <v>0</v>
      </c>
      <c r="H12" s="41">
        <f>'Cde Grues'!H12</f>
        <v>0</v>
      </c>
      <c r="I12" s="44">
        <f>'Cde Grues'!I12</f>
        <v>0</v>
      </c>
      <c r="J12" s="44">
        <f>'Cde Grues'!J12</f>
        <v>0</v>
      </c>
      <c r="K12" s="44" t="str">
        <f>'Cde Grues'!K12</f>
        <v/>
      </c>
      <c r="L12" s="46" t="str">
        <f t="shared" si="0"/>
        <v/>
      </c>
      <c r="M12" s="24"/>
      <c r="N12" s="24"/>
      <c r="O12" s="24"/>
      <c r="P12" s="53">
        <f>'Cde Grues'!O12</f>
        <v>0</v>
      </c>
      <c r="Q12" s="53">
        <f>'Cde Grues'!P12</f>
        <v>0</v>
      </c>
      <c r="R12" s="25"/>
      <c r="S12" s="29" t="s">
        <v>188</v>
      </c>
      <c r="T12" s="29" t="s">
        <v>52</v>
      </c>
      <c r="U12" s="29" t="s">
        <v>194</v>
      </c>
      <c r="V12" s="29" t="s">
        <v>206</v>
      </c>
    </row>
    <row r="13" spans="1:22" x14ac:dyDescent="0.25">
      <c r="B13" s="42">
        <f>'Cde Grues'!B13</f>
        <v>0</v>
      </c>
      <c r="C13" s="42">
        <f>'Cde Grues'!C13</f>
        <v>0</v>
      </c>
      <c r="D13" s="42">
        <f>'Cde Grues'!D13</f>
        <v>0</v>
      </c>
      <c r="E13" s="42" t="str">
        <f>'Cde Grues'!E13</f>
        <v/>
      </c>
      <c r="F13" s="41">
        <f>'Cde Grues'!F13</f>
        <v>0</v>
      </c>
      <c r="G13" s="43">
        <f>'Cde Grues'!G13</f>
        <v>0</v>
      </c>
      <c r="H13" s="41">
        <f>'Cde Grues'!H13</f>
        <v>0</v>
      </c>
      <c r="I13" s="44">
        <f>'Cde Grues'!I13</f>
        <v>0</v>
      </c>
      <c r="J13" s="44">
        <f>'Cde Grues'!J13</f>
        <v>0</v>
      </c>
      <c r="K13" s="44" t="str">
        <f>'Cde Grues'!K13</f>
        <v/>
      </c>
      <c r="L13" s="46" t="str">
        <f t="shared" si="0"/>
        <v/>
      </c>
      <c r="M13" s="24"/>
      <c r="N13" s="24"/>
      <c r="O13" s="24"/>
      <c r="P13" s="53">
        <f>'Cde Grues'!O13</f>
        <v>0</v>
      </c>
      <c r="Q13" s="53">
        <f>'Cde Grues'!P13</f>
        <v>0</v>
      </c>
      <c r="R13" s="25"/>
      <c r="S13" s="29" t="s">
        <v>188</v>
      </c>
      <c r="T13" s="29" t="s">
        <v>25</v>
      </c>
      <c r="U13" s="29" t="s">
        <v>198</v>
      </c>
      <c r="V13" s="29" t="s">
        <v>207</v>
      </c>
    </row>
    <row r="14" spans="1:22" x14ac:dyDescent="0.25">
      <c r="B14" s="42">
        <f>'Cde Grues'!B14</f>
        <v>0</v>
      </c>
      <c r="C14" s="42">
        <f>'Cde Grues'!C14</f>
        <v>0</v>
      </c>
      <c r="D14" s="42">
        <f>'Cde Grues'!D14</f>
        <v>0</v>
      </c>
      <c r="E14" s="42" t="str">
        <f>'Cde Grues'!E14</f>
        <v/>
      </c>
      <c r="F14" s="41">
        <f>'Cde Grues'!F14</f>
        <v>0</v>
      </c>
      <c r="G14" s="43">
        <f>'Cde Grues'!G14</f>
        <v>0</v>
      </c>
      <c r="H14" s="41">
        <f>'Cde Grues'!H14</f>
        <v>0</v>
      </c>
      <c r="I14" s="44">
        <f>'Cde Grues'!I14</f>
        <v>0</v>
      </c>
      <c r="J14" s="44">
        <f>'Cde Grues'!J14</f>
        <v>0</v>
      </c>
      <c r="K14" s="44" t="str">
        <f>'Cde Grues'!K14</f>
        <v/>
      </c>
      <c r="L14" s="46" t="str">
        <f t="shared" si="0"/>
        <v/>
      </c>
      <c r="M14" s="24"/>
      <c r="N14" s="24"/>
      <c r="O14" s="24"/>
      <c r="P14" s="53">
        <f>'Cde Grues'!O14</f>
        <v>0</v>
      </c>
      <c r="Q14" s="53">
        <f>'Cde Grues'!P14</f>
        <v>0</v>
      </c>
      <c r="R14" s="25"/>
      <c r="S14" s="29" t="s">
        <v>188</v>
      </c>
      <c r="T14" s="30" t="s">
        <v>34</v>
      </c>
      <c r="U14" s="29" t="s">
        <v>196</v>
      </c>
      <c r="V14" s="30" t="s">
        <v>207</v>
      </c>
    </row>
    <row r="15" spans="1:22" x14ac:dyDescent="0.25">
      <c r="B15" s="42">
        <f>'Cde Grues'!B15</f>
        <v>0</v>
      </c>
      <c r="C15" s="42">
        <f>'Cde Grues'!C15</f>
        <v>0</v>
      </c>
      <c r="D15" s="42">
        <f>'Cde Grues'!D15</f>
        <v>0</v>
      </c>
      <c r="E15" s="42" t="str">
        <f>'Cde Grues'!E15</f>
        <v/>
      </c>
      <c r="F15" s="41">
        <f>'Cde Grues'!F15</f>
        <v>0</v>
      </c>
      <c r="G15" s="43">
        <f>'Cde Grues'!G15</f>
        <v>0</v>
      </c>
      <c r="H15" s="41">
        <f>'Cde Grues'!H15</f>
        <v>0</v>
      </c>
      <c r="I15" s="44">
        <f>'Cde Grues'!I15</f>
        <v>0</v>
      </c>
      <c r="J15" s="44">
        <f>'Cde Grues'!J15</f>
        <v>0</v>
      </c>
      <c r="K15" s="44" t="str">
        <f>'Cde Grues'!K15</f>
        <v/>
      </c>
      <c r="L15" s="46" t="str">
        <f t="shared" si="0"/>
        <v/>
      </c>
      <c r="M15" s="24"/>
      <c r="N15" s="24"/>
      <c r="O15" s="24"/>
      <c r="P15" s="53">
        <f>'Cde Grues'!O15</f>
        <v>0</v>
      </c>
      <c r="Q15" s="53">
        <f>'Cde Grues'!P15</f>
        <v>0</v>
      </c>
      <c r="R15" s="25"/>
      <c r="S15" s="29" t="s">
        <v>188</v>
      </c>
      <c r="T15" s="29" t="s">
        <v>37</v>
      </c>
      <c r="U15" s="29" t="s">
        <v>186</v>
      </c>
      <c r="V15" s="29" t="s">
        <v>208</v>
      </c>
    </row>
    <row r="16" spans="1:22" x14ac:dyDescent="0.25">
      <c r="B16" s="42">
        <f>'Cde Grues'!B16</f>
        <v>0</v>
      </c>
      <c r="C16" s="42">
        <f>'Cde Grues'!C16</f>
        <v>0</v>
      </c>
      <c r="D16" s="42">
        <f>'Cde Grues'!D16</f>
        <v>0</v>
      </c>
      <c r="E16" s="42" t="str">
        <f>'Cde Grues'!E16</f>
        <v/>
      </c>
      <c r="F16" s="41">
        <f>'Cde Grues'!F16</f>
        <v>0</v>
      </c>
      <c r="G16" s="43">
        <f>'Cde Grues'!G16</f>
        <v>0</v>
      </c>
      <c r="H16" s="41">
        <f>'Cde Grues'!H16</f>
        <v>0</v>
      </c>
      <c r="I16" s="44">
        <f>'Cde Grues'!I16</f>
        <v>0</v>
      </c>
      <c r="J16" s="44">
        <f>'Cde Grues'!J16</f>
        <v>0</v>
      </c>
      <c r="K16" s="44" t="str">
        <f>'Cde Grues'!K16</f>
        <v/>
      </c>
      <c r="L16" s="46" t="str">
        <f t="shared" si="0"/>
        <v/>
      </c>
      <c r="M16" s="24"/>
      <c r="N16" s="24"/>
      <c r="O16" s="24"/>
      <c r="P16" s="53">
        <f>'Cde Grues'!O16</f>
        <v>0</v>
      </c>
      <c r="Q16" s="53">
        <f>'Cde Grues'!P16</f>
        <v>0</v>
      </c>
      <c r="R16" s="25"/>
      <c r="S16" s="29" t="s">
        <v>188</v>
      </c>
      <c r="T16" s="29" t="s">
        <v>32</v>
      </c>
      <c r="U16" s="29" t="s">
        <v>186</v>
      </c>
      <c r="V16" s="29" t="s">
        <v>204</v>
      </c>
    </row>
    <row r="17" spans="2:22" x14ac:dyDescent="0.25">
      <c r="B17" s="42">
        <f>'Cde Grues'!B17</f>
        <v>0</v>
      </c>
      <c r="C17" s="42">
        <f>'Cde Grues'!C17</f>
        <v>0</v>
      </c>
      <c r="D17" s="42">
        <f>'Cde Grues'!D17</f>
        <v>0</v>
      </c>
      <c r="E17" s="42" t="str">
        <f>'Cde Grues'!E17</f>
        <v/>
      </c>
      <c r="F17" s="41">
        <f>'Cde Grues'!F17</f>
        <v>0</v>
      </c>
      <c r="G17" s="43">
        <f>'Cde Grues'!G17</f>
        <v>0</v>
      </c>
      <c r="H17" s="41">
        <f>'Cde Grues'!H17</f>
        <v>0</v>
      </c>
      <c r="I17" s="44">
        <f>'Cde Grues'!I17</f>
        <v>0</v>
      </c>
      <c r="J17" s="44">
        <f>'Cde Grues'!J17</f>
        <v>0</v>
      </c>
      <c r="K17" s="44" t="str">
        <f>'Cde Grues'!K17</f>
        <v/>
      </c>
      <c r="L17" s="46" t="str">
        <f t="shared" si="0"/>
        <v/>
      </c>
      <c r="M17" s="24"/>
      <c r="N17" s="24"/>
      <c r="O17" s="24"/>
      <c r="P17" s="53">
        <f>'Cde Grues'!O17</f>
        <v>0</v>
      </c>
      <c r="Q17" s="53">
        <f>'Cde Grues'!P17</f>
        <v>0</v>
      </c>
      <c r="R17" s="25"/>
      <c r="S17" s="29" t="s">
        <v>188</v>
      </c>
      <c r="T17" s="29" t="s">
        <v>33</v>
      </c>
      <c r="U17" s="29" t="s">
        <v>194</v>
      </c>
      <c r="V17" s="29" t="s">
        <v>206</v>
      </c>
    </row>
    <row r="18" spans="2:22" x14ac:dyDescent="0.25">
      <c r="B18" s="42">
        <f>'Cde Grues'!B18</f>
        <v>0</v>
      </c>
      <c r="C18" s="42">
        <f>'Cde Grues'!C18</f>
        <v>0</v>
      </c>
      <c r="D18" s="42">
        <f>'Cde Grues'!D18</f>
        <v>0</v>
      </c>
      <c r="E18" s="42" t="str">
        <f>'Cde Grues'!E18</f>
        <v/>
      </c>
      <c r="F18" s="41">
        <f>'Cde Grues'!F18</f>
        <v>0</v>
      </c>
      <c r="G18" s="43">
        <f>'Cde Grues'!G18</f>
        <v>0</v>
      </c>
      <c r="H18" s="41">
        <f>'Cde Grues'!H18</f>
        <v>0</v>
      </c>
      <c r="I18" s="44">
        <f>'Cde Grues'!I18</f>
        <v>0</v>
      </c>
      <c r="J18" s="44">
        <f>'Cde Grues'!J18</f>
        <v>0</v>
      </c>
      <c r="K18" s="44" t="str">
        <f>'Cde Grues'!K18</f>
        <v/>
      </c>
      <c r="L18" s="46" t="str">
        <f t="shared" si="0"/>
        <v/>
      </c>
      <c r="M18" s="24"/>
      <c r="N18" s="24"/>
      <c r="O18" s="24"/>
      <c r="P18" s="53">
        <f>'Cde Grues'!O18</f>
        <v>0</v>
      </c>
      <c r="Q18" s="53">
        <f>'Cde Grues'!P18</f>
        <v>0</v>
      </c>
      <c r="R18" s="25"/>
      <c r="S18" s="29" t="s">
        <v>188</v>
      </c>
      <c r="T18" s="29" t="s">
        <v>42</v>
      </c>
      <c r="U18" s="29" t="s">
        <v>194</v>
      </c>
      <c r="V18" s="29" t="s">
        <v>209</v>
      </c>
    </row>
    <row r="19" spans="2:22" x14ac:dyDescent="0.25">
      <c r="R19" s="47" t="e" vm="1">
        <v>#VALUE!</v>
      </c>
      <c r="S19" s="29" t="s">
        <v>187</v>
      </c>
      <c r="T19" s="30" t="s">
        <v>46</v>
      </c>
      <c r="U19" s="30" t="s">
        <v>197</v>
      </c>
      <c r="V19" s="30" t="s">
        <v>210</v>
      </c>
    </row>
    <row r="20" spans="2:22" x14ac:dyDescent="0.25">
      <c r="O20" s="32"/>
      <c r="R20" s="48"/>
      <c r="S20" s="29" t="s">
        <v>187</v>
      </c>
      <c r="T20" s="30" t="s">
        <v>147</v>
      </c>
      <c r="U20" s="30" t="s">
        <v>197</v>
      </c>
      <c r="V20" s="30" t="s">
        <v>211</v>
      </c>
    </row>
    <row r="21" spans="2:22" x14ac:dyDescent="0.25">
      <c r="O21" s="32"/>
      <c r="R21" s="48"/>
      <c r="S21" s="29" t="s">
        <v>188</v>
      </c>
      <c r="T21" s="30" t="s">
        <v>152</v>
      </c>
      <c r="U21" s="30" t="s">
        <v>195</v>
      </c>
      <c r="V21" s="30" t="s">
        <v>200</v>
      </c>
    </row>
    <row r="22" spans="2:22" x14ac:dyDescent="0.25">
      <c r="R22" s="48"/>
      <c r="S22" s="29" t="s">
        <v>187</v>
      </c>
      <c r="T22" s="29" t="s">
        <v>49</v>
      </c>
      <c r="U22" s="29" t="s">
        <v>196</v>
      </c>
      <c r="V22" s="29" t="s">
        <v>212</v>
      </c>
    </row>
    <row r="23" spans="2:22" x14ac:dyDescent="0.25">
      <c r="G23" s="33" t="s">
        <v>221</v>
      </c>
      <c r="H23" s="34"/>
      <c r="I23" s="34"/>
      <c r="J23" s="34"/>
      <c r="K23" s="34"/>
      <c r="L23" s="34"/>
      <c r="M23" s="34"/>
      <c r="N23" s="35"/>
      <c r="R23" s="48"/>
      <c r="S23" s="29" t="s">
        <v>188</v>
      </c>
      <c r="T23" s="30" t="s">
        <v>219</v>
      </c>
      <c r="U23" s="29" t="s">
        <v>79</v>
      </c>
      <c r="V23" s="30" t="s">
        <v>220</v>
      </c>
    </row>
    <row r="24" spans="2:22" x14ac:dyDescent="0.25">
      <c r="G24" s="36"/>
      <c r="H24" s="32"/>
      <c r="I24" s="32"/>
      <c r="J24" s="32"/>
      <c r="K24" s="32"/>
      <c r="L24" s="32"/>
      <c r="M24" s="32"/>
      <c r="N24" s="37"/>
      <c r="R24" s="48"/>
    </row>
    <row r="25" spans="2:22" x14ac:dyDescent="0.25">
      <c r="G25" s="38"/>
      <c r="H25" s="39"/>
      <c r="I25" s="39"/>
      <c r="J25" s="39"/>
      <c r="K25" s="39"/>
      <c r="L25" s="39"/>
      <c r="M25" s="39"/>
      <c r="N25" s="40"/>
      <c r="R25" s="48"/>
    </row>
    <row r="26" spans="2:22" x14ac:dyDescent="0.25">
      <c r="R26" s="48"/>
    </row>
    <row r="27" spans="2:22" x14ac:dyDescent="0.25">
      <c r="R27" t="s">
        <v>178</v>
      </c>
    </row>
  </sheetData>
  <sheetProtection algorithmName="SHA-512" hashValue="LycO7h7A/LXRegVjneNwLHMAAzyL5S93OvBnEnxD2TP1SCYkavNJ7TAV/Xrs7AIv8xOPHXohWyYA/EHgpvtIGg==" saltValue="N0K8VbYUIq7BJmV6bzQIiQ==" spinCount="100000" sheet="1" selectLockedCells="1" autoFilter="0"/>
  <mergeCells count="1">
    <mergeCell ref="R19:R26"/>
  </mergeCells>
  <conditionalFormatting sqref="L4:L18">
    <cfRule type="cellIs" dxfId="1" priority="1" operator="greaterThan">
      <formula>0</formula>
    </cfRule>
  </conditionalFormatting>
  <conditionalFormatting sqref="M4:O18">
    <cfRule type="notContainsBlanks" dxfId="0" priority="5">
      <formula>LEN(TRIM(M4))&gt;0</formula>
    </cfRule>
  </conditionalFormatting>
  <dataValidations count="1">
    <dataValidation type="whole" allowBlank="1" showInputMessage="1" showErrorMessage="1" sqref="M4:O18" xr:uid="{D923D005-7729-40C8-8E03-F26A3817EA21}">
      <formula1>1</formula1>
      <formula2>9</formula2>
    </dataValidation>
  </dataValidations>
  <pageMargins left="0.7" right="0.7" top="0.75" bottom="0.75" header="0.3" footer="0.3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22679F0-E8DE-489F-8EED-7391FFAF8B6A}">
          <x14:formula1>
            <xm:f>Data!$S$4:$S$6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A00F-604C-40DC-B7DC-1A9EEB6EFA88}">
  <sheetPr codeName="Feuil7"/>
  <dimension ref="A1:F16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13" customWidth="1"/>
  </cols>
  <sheetData>
    <row r="1" spans="1:6" x14ac:dyDescent="0.25">
      <c r="A1" t="s">
        <v>54</v>
      </c>
      <c r="B1">
        <v>2023</v>
      </c>
      <c r="C1">
        <f>B1+1</f>
        <v>2024</v>
      </c>
      <c r="D1">
        <f t="shared" ref="D1:F1" si="0">C1+1</f>
        <v>2025</v>
      </c>
      <c r="E1">
        <f t="shared" si="0"/>
        <v>2026</v>
      </c>
      <c r="F1">
        <f t="shared" si="0"/>
        <v>2027</v>
      </c>
    </row>
    <row r="3" spans="1:6" x14ac:dyDescent="0.25">
      <c r="A3" t="s">
        <v>55</v>
      </c>
      <c r="B3" s="6">
        <f>DATE($B$1,1,1)</f>
        <v>44927</v>
      </c>
      <c r="C3" s="6">
        <f>DATE(C$1,1,1)</f>
        <v>45292</v>
      </c>
      <c r="D3" s="6">
        <f t="shared" ref="D3:F3" si="1">DATE(D$1,1,1)</f>
        <v>45658</v>
      </c>
      <c r="E3" s="6">
        <f t="shared" si="1"/>
        <v>46023</v>
      </c>
      <c r="F3" s="6">
        <f t="shared" si="1"/>
        <v>46388</v>
      </c>
    </row>
    <row r="4" spans="1:6" x14ac:dyDescent="0.25">
      <c r="A4" t="s">
        <v>56</v>
      </c>
      <c r="B4" s="6">
        <f>ROUND(DATE($B$1,4,MOD(234-11*MOD($B$1,19),30))/7,)*7-6</f>
        <v>45025</v>
      </c>
      <c r="C4" s="6">
        <f>ROUND(DATE(C$1,4,MOD(234-11*MOD(C$1,19),30))/7,)*7-6</f>
        <v>45382</v>
      </c>
      <c r="D4" s="6">
        <f t="shared" ref="D4:F4" si="2">ROUND(DATE(D$1,4,MOD(234-11*MOD(D$1,19),30))/7,)*7-6</f>
        <v>45767</v>
      </c>
      <c r="E4" s="6">
        <f t="shared" si="2"/>
        <v>46117</v>
      </c>
      <c r="F4" s="6">
        <f t="shared" si="2"/>
        <v>46474</v>
      </c>
    </row>
    <row r="5" spans="1:6" x14ac:dyDescent="0.25">
      <c r="A5" t="s">
        <v>57</v>
      </c>
      <c r="B5" s="6">
        <f>B4+1</f>
        <v>45026</v>
      </c>
      <c r="C5" s="6">
        <f>C4+1</f>
        <v>45383</v>
      </c>
      <c r="D5" s="6">
        <f t="shared" ref="D5:F5" si="3">D4+1</f>
        <v>45768</v>
      </c>
      <c r="E5" s="6">
        <f t="shared" si="3"/>
        <v>46118</v>
      </c>
      <c r="F5" s="6">
        <f t="shared" si="3"/>
        <v>46475</v>
      </c>
    </row>
    <row r="6" spans="1:6" x14ac:dyDescent="0.25">
      <c r="A6" t="s">
        <v>58</v>
      </c>
      <c r="B6" s="6">
        <f>DATE($B$1,5,1)</f>
        <v>45047</v>
      </c>
      <c r="C6" s="6">
        <f>DATE(C$1,5,1)</f>
        <v>45413</v>
      </c>
      <c r="D6" s="6">
        <f t="shared" ref="D6:F6" si="4">DATE(D$1,5,1)</f>
        <v>45778</v>
      </c>
      <c r="E6" s="6">
        <f t="shared" si="4"/>
        <v>46143</v>
      </c>
      <c r="F6" s="6">
        <f t="shared" si="4"/>
        <v>46508</v>
      </c>
    </row>
    <row r="7" spans="1:6" x14ac:dyDescent="0.25">
      <c r="A7" s="16" t="s">
        <v>59</v>
      </c>
      <c r="B7" s="6">
        <f>DATE($B$1,5,8)</f>
        <v>45054</v>
      </c>
      <c r="C7" s="6">
        <f>DATE(C$1,5,8)</f>
        <v>45420</v>
      </c>
      <c r="D7" s="6">
        <f t="shared" ref="D7:F7" si="5">DATE(D$1,5,8)</f>
        <v>45785</v>
      </c>
      <c r="E7" s="6">
        <f t="shared" si="5"/>
        <v>46150</v>
      </c>
      <c r="F7" s="6">
        <f t="shared" si="5"/>
        <v>46515</v>
      </c>
    </row>
    <row r="8" spans="1:6" x14ac:dyDescent="0.25">
      <c r="A8" t="s">
        <v>60</v>
      </c>
      <c r="B8" s="6">
        <f>B4+39</f>
        <v>45064</v>
      </c>
      <c r="C8" s="6">
        <f>C4+39</f>
        <v>45421</v>
      </c>
      <c r="D8" s="6">
        <f t="shared" ref="D8:F8" si="6">D4+39</f>
        <v>45806</v>
      </c>
      <c r="E8" s="6">
        <f t="shared" si="6"/>
        <v>46156</v>
      </c>
      <c r="F8" s="6">
        <f t="shared" si="6"/>
        <v>46513</v>
      </c>
    </row>
    <row r="9" spans="1:6" x14ac:dyDescent="0.25">
      <c r="A9" t="s">
        <v>61</v>
      </c>
      <c r="B9" s="6">
        <f>B4+49</f>
        <v>45074</v>
      </c>
      <c r="C9" s="6">
        <f>C4+49</f>
        <v>45431</v>
      </c>
      <c r="D9" s="6">
        <f t="shared" ref="D9:F9" si="7">D4+49</f>
        <v>45816</v>
      </c>
      <c r="E9" s="6">
        <f t="shared" si="7"/>
        <v>46166</v>
      </c>
      <c r="F9" s="6">
        <f t="shared" si="7"/>
        <v>46523</v>
      </c>
    </row>
    <row r="10" spans="1:6" x14ac:dyDescent="0.25">
      <c r="A10" t="s">
        <v>62</v>
      </c>
      <c r="B10" s="6">
        <f>B9+1</f>
        <v>45075</v>
      </c>
      <c r="C10" s="6">
        <f>C9+1</f>
        <v>45432</v>
      </c>
      <c r="D10" s="6">
        <f t="shared" ref="D10:F10" si="8">D9+1</f>
        <v>45817</v>
      </c>
      <c r="E10" s="6">
        <f t="shared" si="8"/>
        <v>46167</v>
      </c>
      <c r="F10" s="6">
        <f t="shared" si="8"/>
        <v>46524</v>
      </c>
    </row>
    <row r="11" spans="1:6" x14ac:dyDescent="0.25">
      <c r="A11" s="16" t="s">
        <v>63</v>
      </c>
      <c r="B11" s="6">
        <f>DATE($B$1,7,14)</f>
        <v>45121</v>
      </c>
      <c r="C11" s="6">
        <f>DATE(C$1,7,14)</f>
        <v>45487</v>
      </c>
      <c r="D11" s="6">
        <f t="shared" ref="D11:F11" si="9">DATE(D$1,7,14)</f>
        <v>45852</v>
      </c>
      <c r="E11" s="6">
        <f t="shared" si="9"/>
        <v>46217</v>
      </c>
      <c r="F11" s="6">
        <f t="shared" si="9"/>
        <v>46582</v>
      </c>
    </row>
    <row r="12" spans="1:6" x14ac:dyDescent="0.25">
      <c r="A12" t="s">
        <v>64</v>
      </c>
      <c r="B12" s="6">
        <f>DATE($B$1,8,15)</f>
        <v>45153</v>
      </c>
      <c r="C12" s="6">
        <f>DATE(C$1,8,15)</f>
        <v>45519</v>
      </c>
      <c r="D12" s="6">
        <f t="shared" ref="D12:F12" si="10">DATE(D$1,8,15)</f>
        <v>45884</v>
      </c>
      <c r="E12" s="6">
        <f t="shared" si="10"/>
        <v>46249</v>
      </c>
      <c r="F12" s="6">
        <f t="shared" si="10"/>
        <v>46614</v>
      </c>
    </row>
    <row r="13" spans="1:6" x14ac:dyDescent="0.25">
      <c r="A13" t="s">
        <v>65</v>
      </c>
      <c r="B13" s="6">
        <f>DATE($B$1,11,1)</f>
        <v>45231</v>
      </c>
      <c r="C13" s="6">
        <f>DATE(C$1,11,1)</f>
        <v>45597</v>
      </c>
      <c r="D13" s="6">
        <f t="shared" ref="D13:F13" si="11">DATE(D$1,11,1)</f>
        <v>45962</v>
      </c>
      <c r="E13" s="6">
        <f t="shared" si="11"/>
        <v>46327</v>
      </c>
      <c r="F13" s="6">
        <f t="shared" si="11"/>
        <v>46692</v>
      </c>
    </row>
    <row r="14" spans="1:6" x14ac:dyDescent="0.25">
      <c r="A14" s="16" t="s">
        <v>66</v>
      </c>
      <c r="B14" s="6">
        <f>DATE($B$1,11,11)</f>
        <v>45241</v>
      </c>
      <c r="C14" s="6">
        <f>DATE(C$1,11,11)</f>
        <v>45607</v>
      </c>
      <c r="D14" s="6">
        <f t="shared" ref="D14:F14" si="12">DATE(D$1,11,11)</f>
        <v>45972</v>
      </c>
      <c r="E14" s="6">
        <f t="shared" si="12"/>
        <v>46337</v>
      </c>
      <c r="F14" s="6">
        <f t="shared" si="12"/>
        <v>46702</v>
      </c>
    </row>
    <row r="15" spans="1:6" x14ac:dyDescent="0.25">
      <c r="A15" t="s">
        <v>67</v>
      </c>
      <c r="B15" s="6">
        <f>DATE($B$1,12,25)</f>
        <v>45285</v>
      </c>
      <c r="C15" s="6">
        <f>DATE(C$1,12,25)</f>
        <v>45651</v>
      </c>
      <c r="D15" s="6">
        <f t="shared" ref="D15:F15" si="13">DATE(D$1,12,25)</f>
        <v>46016</v>
      </c>
      <c r="E15" s="6">
        <f t="shared" si="13"/>
        <v>46381</v>
      </c>
      <c r="F15" s="6">
        <f t="shared" si="13"/>
        <v>46746</v>
      </c>
    </row>
    <row r="16" spans="1:6" x14ac:dyDescent="0.25">
      <c r="A16" t="s">
        <v>55</v>
      </c>
      <c r="B16" s="6">
        <f>DATE($B$1 +1,1,1)</f>
        <v>45292</v>
      </c>
      <c r="C16" s="6">
        <f>DATE(C$1 +1,1,1)</f>
        <v>45658</v>
      </c>
      <c r="D16" s="6">
        <f t="shared" ref="D16:F16" si="14">DATE(D$1 +1,1,1)</f>
        <v>46023</v>
      </c>
      <c r="E16" s="6">
        <f t="shared" si="14"/>
        <v>46388</v>
      </c>
      <c r="F16" s="6">
        <f t="shared" si="14"/>
        <v>46753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16C-944D-4983-9716-432F3EBEC067}">
  <dimension ref="A1:U37"/>
  <sheetViews>
    <sheetView showGridLines="0" showRowColHeaders="0" workbookViewId="0">
      <selection activeCell="F9" sqref="F9"/>
    </sheetView>
  </sheetViews>
  <sheetFormatPr baseColWidth="10" defaultColWidth="11.42578125" defaultRowHeight="15" x14ac:dyDescent="0.25"/>
  <cols>
    <col min="2" max="2" width="21.140625" customWidth="1"/>
    <col min="5" max="5" width="20.140625" customWidth="1"/>
  </cols>
  <sheetData>
    <row r="1" spans="1:21" ht="15.75" x14ac:dyDescent="0.25">
      <c r="B1" s="1" t="s">
        <v>70</v>
      </c>
      <c r="C1" s="2" t="s">
        <v>168</v>
      </c>
    </row>
    <row r="2" spans="1:21" ht="15.75" x14ac:dyDescent="0.25">
      <c r="B2" s="1" t="s">
        <v>54</v>
      </c>
      <c r="C2" s="2">
        <v>2025</v>
      </c>
    </row>
    <row r="3" spans="1:21" ht="15.75" x14ac:dyDescent="0.25">
      <c r="A3" s="1" t="s">
        <v>68</v>
      </c>
      <c r="B3" s="1" t="s">
        <v>69</v>
      </c>
      <c r="C3" s="1" t="s">
        <v>69</v>
      </c>
      <c r="E3" s="1" t="s">
        <v>71</v>
      </c>
      <c r="F3" s="1" t="s">
        <v>72</v>
      </c>
      <c r="H3" s="1" t="s">
        <v>73</v>
      </c>
      <c r="J3" s="1" t="s">
        <v>2</v>
      </c>
      <c r="K3" s="1" t="s">
        <v>3</v>
      </c>
      <c r="M3" s="1" t="s">
        <v>0</v>
      </c>
      <c r="O3" s="11" t="s">
        <v>74</v>
      </c>
      <c r="Q3" s="11" t="s">
        <v>75</v>
      </c>
      <c r="S3" s="11" t="s">
        <v>75</v>
      </c>
      <c r="U3" s="11" t="s">
        <v>222</v>
      </c>
    </row>
    <row r="4" spans="1:21" ht="15.75" x14ac:dyDescent="0.25">
      <c r="A4" s="2">
        <v>1</v>
      </c>
      <c r="B4" s="2" t="s">
        <v>76</v>
      </c>
      <c r="C4" s="2" t="s">
        <v>77</v>
      </c>
      <c r="E4" s="7" t="s">
        <v>38</v>
      </c>
      <c r="F4" s="2">
        <v>8</v>
      </c>
      <c r="H4" s="2"/>
      <c r="J4" s="12" t="s">
        <v>13</v>
      </c>
      <c r="K4" s="12" t="s">
        <v>79</v>
      </c>
      <c r="M4" s="12" t="s">
        <v>22</v>
      </c>
      <c r="O4" s="12" t="s">
        <v>31</v>
      </c>
      <c r="Q4" s="12" t="s">
        <v>26</v>
      </c>
      <c r="S4" s="26" t="s">
        <v>180</v>
      </c>
      <c r="U4" s="12"/>
    </row>
    <row r="5" spans="1:21" ht="15.75" x14ac:dyDescent="0.25">
      <c r="A5" s="2">
        <v>2</v>
      </c>
      <c r="B5" s="2" t="s">
        <v>80</v>
      </c>
      <c r="C5" s="2" t="s">
        <v>81</v>
      </c>
      <c r="E5" s="7" t="s">
        <v>21</v>
      </c>
      <c r="F5" s="2">
        <v>8</v>
      </c>
      <c r="H5" s="2" t="s">
        <v>219</v>
      </c>
      <c r="J5" s="12" t="s">
        <v>82</v>
      </c>
      <c r="K5" s="12" t="s">
        <v>79</v>
      </c>
      <c r="L5" s="15"/>
      <c r="M5" s="12" t="s">
        <v>83</v>
      </c>
      <c r="O5" s="12" t="s">
        <v>14</v>
      </c>
      <c r="Q5" s="12"/>
      <c r="S5" s="26" t="s">
        <v>181</v>
      </c>
      <c r="U5" s="12">
        <v>1</v>
      </c>
    </row>
    <row r="6" spans="1:21" ht="15.75" x14ac:dyDescent="0.25">
      <c r="A6" s="2">
        <v>3</v>
      </c>
      <c r="B6" s="2" t="s">
        <v>84</v>
      </c>
      <c r="C6" s="2" t="s">
        <v>85</v>
      </c>
      <c r="E6" s="7" t="s">
        <v>50</v>
      </c>
      <c r="F6" s="2">
        <v>8</v>
      </c>
      <c r="H6" s="2" t="s">
        <v>78</v>
      </c>
      <c r="J6" s="26" t="s">
        <v>86</v>
      </c>
      <c r="K6" s="26" t="s">
        <v>87</v>
      </c>
      <c r="L6" s="13"/>
      <c r="O6" s="26" t="s">
        <v>169</v>
      </c>
      <c r="U6" s="12">
        <v>2</v>
      </c>
    </row>
    <row r="7" spans="1:21" ht="15.75" x14ac:dyDescent="0.25">
      <c r="A7" s="2">
        <v>4</v>
      </c>
      <c r="B7" s="2" t="s">
        <v>88</v>
      </c>
      <c r="C7" s="2" t="s">
        <v>89</v>
      </c>
      <c r="E7" s="7" t="s">
        <v>18</v>
      </c>
      <c r="F7" s="2">
        <v>9</v>
      </c>
      <c r="H7" s="2" t="s">
        <v>30</v>
      </c>
      <c r="J7" s="12" t="s">
        <v>90</v>
      </c>
      <c r="K7" s="12" t="s">
        <v>91</v>
      </c>
      <c r="L7" s="14"/>
      <c r="O7" s="26" t="s">
        <v>172</v>
      </c>
      <c r="U7" s="12">
        <v>3</v>
      </c>
    </row>
    <row r="8" spans="1:21" ht="15.75" x14ac:dyDescent="0.25">
      <c r="A8" s="2">
        <v>5</v>
      </c>
      <c r="B8" s="2" t="s">
        <v>92</v>
      </c>
      <c r="C8" s="2" t="s">
        <v>93</v>
      </c>
      <c r="E8" s="7" t="s">
        <v>94</v>
      </c>
      <c r="F8" s="2">
        <v>8</v>
      </c>
      <c r="H8" s="2" t="s">
        <v>17</v>
      </c>
      <c r="J8" s="12" t="s">
        <v>95</v>
      </c>
      <c r="K8" s="12" t="s">
        <v>91</v>
      </c>
      <c r="L8" s="13"/>
      <c r="O8" s="26" t="s">
        <v>170</v>
      </c>
      <c r="U8" s="12">
        <v>4</v>
      </c>
    </row>
    <row r="9" spans="1:21" ht="15.75" x14ac:dyDescent="0.25">
      <c r="A9" s="2">
        <v>6</v>
      </c>
      <c r="B9" s="2" t="s">
        <v>96</v>
      </c>
      <c r="C9" s="2" t="s">
        <v>97</v>
      </c>
      <c r="E9" s="7" t="s">
        <v>27</v>
      </c>
      <c r="F9" s="2">
        <v>8</v>
      </c>
      <c r="H9" s="2">
        <v>150</v>
      </c>
      <c r="J9" s="12" t="s">
        <v>98</v>
      </c>
      <c r="K9" s="12" t="s">
        <v>99</v>
      </c>
      <c r="L9" s="14"/>
      <c r="O9" s="26" t="s">
        <v>171</v>
      </c>
    </row>
    <row r="10" spans="1:21" ht="15.75" x14ac:dyDescent="0.25">
      <c r="A10" s="2">
        <v>7</v>
      </c>
      <c r="B10" s="2" t="s">
        <v>101</v>
      </c>
      <c r="C10" s="2" t="s">
        <v>102</v>
      </c>
      <c r="E10" s="7" t="s">
        <v>16</v>
      </c>
      <c r="F10" s="2">
        <v>4</v>
      </c>
      <c r="H10" s="2" t="s">
        <v>19</v>
      </c>
      <c r="J10" s="12" t="s">
        <v>35</v>
      </c>
      <c r="K10" s="12" t="s">
        <v>103</v>
      </c>
      <c r="L10" s="13"/>
      <c r="O10" s="12" t="s">
        <v>40</v>
      </c>
    </row>
    <row r="11" spans="1:21" ht="15.75" x14ac:dyDescent="0.25">
      <c r="A11" s="2">
        <v>8</v>
      </c>
      <c r="B11" s="2" t="s">
        <v>105</v>
      </c>
      <c r="C11" s="2" t="s">
        <v>106</v>
      </c>
      <c r="E11" s="7" t="s">
        <v>39</v>
      </c>
      <c r="F11" s="2">
        <v>4</v>
      </c>
      <c r="H11" s="2" t="s">
        <v>20</v>
      </c>
      <c r="J11" s="12" t="s">
        <v>107</v>
      </c>
      <c r="K11" s="12" t="s">
        <v>91</v>
      </c>
      <c r="L11" s="14"/>
      <c r="O11" s="12" t="s">
        <v>100</v>
      </c>
    </row>
    <row r="12" spans="1:21" ht="15.75" x14ac:dyDescent="0.25">
      <c r="A12" s="2">
        <v>9</v>
      </c>
      <c r="B12" s="2" t="s">
        <v>109</v>
      </c>
      <c r="C12" s="2" t="s">
        <v>110</v>
      </c>
      <c r="E12" s="7" t="s">
        <v>111</v>
      </c>
      <c r="F12" s="2">
        <v>4</v>
      </c>
      <c r="H12" s="2" t="s">
        <v>15</v>
      </c>
      <c r="J12" s="12" t="s">
        <v>112</v>
      </c>
      <c r="K12" s="12" t="s">
        <v>113</v>
      </c>
      <c r="L12" s="13"/>
      <c r="O12" s="12" t="s">
        <v>104</v>
      </c>
    </row>
    <row r="13" spans="1:21" ht="15.75" x14ac:dyDescent="0.25">
      <c r="A13" s="2">
        <v>10</v>
      </c>
      <c r="B13" s="2" t="s">
        <v>115</v>
      </c>
      <c r="C13" s="2" t="s">
        <v>116</v>
      </c>
      <c r="E13" s="7" t="s">
        <v>29</v>
      </c>
      <c r="F13" s="2">
        <v>8</v>
      </c>
      <c r="H13" s="2" t="s">
        <v>28</v>
      </c>
      <c r="J13" s="12" t="s">
        <v>117</v>
      </c>
      <c r="K13" s="12" t="s">
        <v>118</v>
      </c>
      <c r="L13" s="14"/>
      <c r="O13" s="12" t="s">
        <v>108</v>
      </c>
    </row>
    <row r="14" spans="1:21" ht="15.75" x14ac:dyDescent="0.25">
      <c r="A14" s="2">
        <v>11</v>
      </c>
      <c r="B14" s="4" t="s">
        <v>119</v>
      </c>
      <c r="C14" s="4" t="s">
        <v>120</v>
      </c>
      <c r="E14" s="7"/>
      <c r="F14" s="2"/>
      <c r="H14" s="2" t="s">
        <v>52</v>
      </c>
      <c r="J14" s="12" t="s">
        <v>23</v>
      </c>
      <c r="K14" s="12" t="s">
        <v>99</v>
      </c>
      <c r="L14" s="13"/>
      <c r="O14" s="12" t="s">
        <v>114</v>
      </c>
    </row>
    <row r="15" spans="1:21" ht="15.75" x14ac:dyDescent="0.25">
      <c r="A15" s="4">
        <v>12</v>
      </c>
      <c r="B15" s="2" t="s">
        <v>121</v>
      </c>
      <c r="C15" s="2" t="s">
        <v>122</v>
      </c>
      <c r="E15" s="7"/>
      <c r="F15" s="4"/>
      <c r="H15" s="2" t="s">
        <v>25</v>
      </c>
      <c r="J15" s="12" t="s">
        <v>41</v>
      </c>
      <c r="K15" s="12" t="s">
        <v>99</v>
      </c>
      <c r="L15" s="14"/>
      <c r="O15" s="12" t="s">
        <v>48</v>
      </c>
    </row>
    <row r="16" spans="1:21" ht="15.75" x14ac:dyDescent="0.25">
      <c r="A16" s="2">
        <v>13</v>
      </c>
      <c r="B16" s="2" t="s">
        <v>124</v>
      </c>
      <c r="C16" s="2" t="s">
        <v>125</v>
      </c>
      <c r="E16" s="7"/>
      <c r="F16" s="2"/>
      <c r="H16" s="4" t="s">
        <v>34</v>
      </c>
      <c r="J16" s="12" t="s">
        <v>53</v>
      </c>
      <c r="K16" s="12" t="s">
        <v>126</v>
      </c>
      <c r="L16" s="13"/>
      <c r="O16" s="12" t="s">
        <v>45</v>
      </c>
    </row>
    <row r="17" spans="1:15" ht="15.75" x14ac:dyDescent="0.25">
      <c r="A17" s="2">
        <v>14</v>
      </c>
      <c r="B17" s="5" t="s">
        <v>128</v>
      </c>
      <c r="C17" s="5" t="s">
        <v>129</v>
      </c>
      <c r="E17" s="9"/>
      <c r="F17" s="2"/>
      <c r="H17" s="2" t="s">
        <v>37</v>
      </c>
      <c r="J17" s="12" t="s">
        <v>51</v>
      </c>
      <c r="K17" s="12" t="s">
        <v>130</v>
      </c>
      <c r="L17" s="14"/>
      <c r="O17" s="12" t="s">
        <v>123</v>
      </c>
    </row>
    <row r="18" spans="1:15" ht="15.75" x14ac:dyDescent="0.25">
      <c r="A18" s="5">
        <v>15</v>
      </c>
      <c r="B18" s="2" t="s">
        <v>131</v>
      </c>
      <c r="C18" s="2" t="s">
        <v>132</v>
      </c>
      <c r="E18" s="7"/>
      <c r="F18" s="5"/>
      <c r="H18" s="2" t="s">
        <v>32</v>
      </c>
      <c r="J18" s="12" t="s">
        <v>133</v>
      </c>
      <c r="K18" s="12" t="s">
        <v>91</v>
      </c>
      <c r="L18" s="13"/>
      <c r="O18" s="12" t="s">
        <v>127</v>
      </c>
    </row>
    <row r="19" spans="1:15" ht="15.75" x14ac:dyDescent="0.25">
      <c r="A19" s="2">
        <v>16</v>
      </c>
      <c r="B19" s="3" t="s">
        <v>135</v>
      </c>
      <c r="C19" s="3" t="s">
        <v>136</v>
      </c>
      <c r="E19" s="10"/>
      <c r="F19" s="2"/>
      <c r="H19" s="2" t="s">
        <v>33</v>
      </c>
      <c r="J19" s="12" t="s">
        <v>44</v>
      </c>
      <c r="K19" s="12" t="s">
        <v>91</v>
      </c>
      <c r="L19" s="14"/>
      <c r="O19" s="12" t="s">
        <v>36</v>
      </c>
    </row>
    <row r="20" spans="1:15" ht="15.75" x14ac:dyDescent="0.25">
      <c r="A20" s="4">
        <v>17</v>
      </c>
      <c r="B20" s="4" t="s">
        <v>138</v>
      </c>
      <c r="C20" s="4" t="s">
        <v>139</v>
      </c>
      <c r="E20" s="8"/>
      <c r="F20" s="4"/>
      <c r="H20" s="2" t="s">
        <v>42</v>
      </c>
      <c r="J20" s="12" t="s">
        <v>140</v>
      </c>
      <c r="K20" s="12" t="s">
        <v>91</v>
      </c>
      <c r="L20" s="13"/>
      <c r="O20" s="12" t="s">
        <v>134</v>
      </c>
    </row>
    <row r="21" spans="1:15" ht="15.75" x14ac:dyDescent="0.25">
      <c r="A21" s="4">
        <v>18</v>
      </c>
      <c r="B21" s="4" t="s">
        <v>142</v>
      </c>
      <c r="C21" s="4" t="s">
        <v>143</v>
      </c>
      <c r="E21" s="8"/>
      <c r="F21" s="4"/>
      <c r="H21" s="4" t="s">
        <v>46</v>
      </c>
      <c r="J21" s="12" t="s">
        <v>47</v>
      </c>
      <c r="K21" s="12" t="s">
        <v>144</v>
      </c>
      <c r="L21" s="14"/>
      <c r="O21" s="12" t="s">
        <v>137</v>
      </c>
    </row>
    <row r="22" spans="1:15" ht="15.75" x14ac:dyDescent="0.25">
      <c r="A22" s="4">
        <v>19</v>
      </c>
      <c r="B22" s="4" t="s">
        <v>145</v>
      </c>
      <c r="C22" s="4" t="s">
        <v>146</v>
      </c>
      <c r="E22" s="8"/>
      <c r="F22" s="4"/>
      <c r="H22" s="4" t="s">
        <v>147</v>
      </c>
      <c r="J22" s="12" t="s">
        <v>148</v>
      </c>
      <c r="K22" s="12" t="s">
        <v>149</v>
      </c>
      <c r="L22" s="13"/>
      <c r="O22" s="12" t="s">
        <v>141</v>
      </c>
    </row>
    <row r="23" spans="1:15" ht="15.75" x14ac:dyDescent="0.25">
      <c r="A23" s="4">
        <v>20</v>
      </c>
      <c r="B23" s="4" t="s">
        <v>150</v>
      </c>
      <c r="C23" s="4" t="s">
        <v>151</v>
      </c>
      <c r="E23" s="8"/>
      <c r="F23" s="4"/>
      <c r="H23" s="4" t="s">
        <v>152</v>
      </c>
      <c r="J23" s="12" t="s">
        <v>153</v>
      </c>
      <c r="K23" s="12" t="s">
        <v>99</v>
      </c>
      <c r="L23" s="14"/>
      <c r="O23" s="12" t="s">
        <v>24</v>
      </c>
    </row>
    <row r="24" spans="1:15" ht="15.75" x14ac:dyDescent="0.25">
      <c r="H24" s="4" t="s">
        <v>155</v>
      </c>
      <c r="J24" s="12" t="s">
        <v>156</v>
      </c>
      <c r="K24" s="12" t="s">
        <v>91</v>
      </c>
      <c r="L24" s="13"/>
      <c r="O24" s="12" t="s">
        <v>43</v>
      </c>
    </row>
    <row r="25" spans="1:15" ht="15.75" x14ac:dyDescent="0.25">
      <c r="H25" s="2" t="s">
        <v>49</v>
      </c>
      <c r="J25" s="12" t="s">
        <v>158</v>
      </c>
      <c r="K25" s="12" t="s">
        <v>91</v>
      </c>
      <c r="L25" s="14"/>
      <c r="O25" s="12" t="s">
        <v>154</v>
      </c>
    </row>
    <row r="26" spans="1:15" x14ac:dyDescent="0.25">
      <c r="J26" s="12" t="s">
        <v>159</v>
      </c>
      <c r="K26" s="12" t="s">
        <v>91</v>
      </c>
      <c r="L26" s="13"/>
      <c r="O26" s="12" t="s">
        <v>157</v>
      </c>
    </row>
    <row r="27" spans="1:15" x14ac:dyDescent="0.25">
      <c r="J27" s="12" t="s">
        <v>161</v>
      </c>
      <c r="K27" s="12" t="s">
        <v>91</v>
      </c>
      <c r="L27" s="14"/>
      <c r="O27" s="12" t="s">
        <v>31</v>
      </c>
    </row>
    <row r="28" spans="1:15" x14ac:dyDescent="0.25">
      <c r="J28" s="12" t="s">
        <v>163</v>
      </c>
      <c r="K28" s="12" t="s">
        <v>91</v>
      </c>
      <c r="O28" s="12" t="s">
        <v>160</v>
      </c>
    </row>
    <row r="29" spans="1:15" x14ac:dyDescent="0.25">
      <c r="O29" s="12" t="s">
        <v>162</v>
      </c>
    </row>
    <row r="30" spans="1:15" x14ac:dyDescent="0.25">
      <c r="O30" s="12" t="s">
        <v>164</v>
      </c>
    </row>
    <row r="31" spans="1:15" x14ac:dyDescent="0.25">
      <c r="O31" s="12" t="s">
        <v>165</v>
      </c>
    </row>
    <row r="32" spans="1:15" x14ac:dyDescent="0.25">
      <c r="O32" s="12" t="s">
        <v>166</v>
      </c>
    </row>
    <row r="37" spans="10:11" x14ac:dyDescent="0.25">
      <c r="J37" t="s">
        <v>167</v>
      </c>
      <c r="K37" t="s">
        <v>79</v>
      </c>
    </row>
  </sheetData>
  <pageMargins left="0.7" right="0.7" top="0.75" bottom="0.75" header="0.3" footer="0.3"/>
  <ignoredErrors>
    <ignoredError sqref="E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1C82F5F858BA4ABF6616B74BB7CB85" ma:contentTypeVersion="7" ma:contentTypeDescription="Create a new document." ma:contentTypeScope="" ma:versionID="be5f09d95d4cfe0366a4e8956cc6b810">
  <xsd:schema xmlns:xsd="http://www.w3.org/2001/XMLSchema" xmlns:xs="http://www.w3.org/2001/XMLSchema" xmlns:p="http://schemas.microsoft.com/office/2006/metadata/properties" xmlns:ns2="68643f6c-bf05-40e9-ba2a-00b4a02cf4a3" targetNamespace="http://schemas.microsoft.com/office/2006/metadata/properties" ma:root="true" ma:fieldsID="28530e45951b3861473caf86675cfb86" ns2:_="">
    <xsd:import namespace="68643f6c-bf05-40e9-ba2a-00b4a02cf4a3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3f6c-bf05-40e9-ba2a-00b4a02cf4a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68643f6c-bf05-40e9-ba2a-00b4a02cf4a3" xsi:nil="true"/>
    <MigrationWizId xmlns="68643f6c-bf05-40e9-ba2a-00b4a02cf4a3" xsi:nil="true"/>
    <MigrationWizIdPermissions xmlns="68643f6c-bf05-40e9-ba2a-00b4a02cf4a3" xsi:nil="true"/>
  </documentManagement>
</p:properties>
</file>

<file path=customXml/itemProps1.xml><?xml version="1.0" encoding="utf-8"?>
<ds:datastoreItem xmlns:ds="http://schemas.openxmlformats.org/officeDocument/2006/customXml" ds:itemID="{6A84D2D5-216E-4872-B69C-EA275B4B91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6149B2-837D-4E6E-9C4E-CAD3361FC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43f6c-bf05-40e9-ba2a-00b4a02cf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571B1-B108-49BD-9DE7-34FA399DAF0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8643f6c-bf05-40e9-ba2a-00b4a02cf4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Cde Grues</vt:lpstr>
      <vt:lpstr>Service fait</vt:lpstr>
      <vt:lpstr>J fériés</vt:lpstr>
      <vt:lpstr>Data</vt:lpstr>
      <vt:lpstr>'Cde Grues'!Zone_d_impression</vt:lpstr>
      <vt:lpstr>'Service fait'!Zone_d_impression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CANTALA Jean-Marc</dc:creator>
  <cp:keywords/>
  <dc:description/>
  <cp:lastModifiedBy>Jean-Marc CANTALA</cp:lastModifiedBy>
  <cp:revision/>
  <cp:lastPrinted>2025-07-25T13:37:04Z</cp:lastPrinted>
  <dcterms:created xsi:type="dcterms:W3CDTF">2024-11-16T18:20:50Z</dcterms:created>
  <dcterms:modified xsi:type="dcterms:W3CDTF">2026-05-06T13:49:22Z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0x010100F81C82F5F858BA4ABF6616B74BB7CB85</vt:lpwstr>
  </property>
</Properties>
</file>